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staff_attorneys\Fees &amp; Cost Memo\2020\"/>
    </mc:Choice>
  </mc:AlternateContent>
  <workbookProtection lockStructure="1"/>
  <bookViews>
    <workbookView xWindow="288" yWindow="180" windowWidth="9168" windowHeight="4872" tabRatio="699" activeTab="1"/>
  </bookViews>
  <sheets>
    <sheet name="GS Court" sheetId="1" r:id="rId1"/>
    <sheet name="Magistrate Court" sheetId="2" r:id="rId2"/>
    <sheet name="Municipal Court A" sheetId="5" r:id="rId3"/>
    <sheet name="Attachment M" sheetId="4" state="hidden" r:id="rId4"/>
  </sheets>
  <definedNames>
    <definedName name="_xlnm.Print_Area" localSheetId="0">'GS Court'!$A$1:$Y$60</definedName>
    <definedName name="_xlnm.Print_Area" localSheetId="1">'Magistrate Court'!$A$1:$AS$54</definedName>
  </definedNames>
  <calcPr calcId="152511"/>
</workbook>
</file>

<file path=xl/calcChain.xml><?xml version="1.0" encoding="utf-8"?>
<calcChain xmlns="http://schemas.openxmlformats.org/spreadsheetml/2006/main">
  <c r="BK44" i="2" l="1"/>
  <c r="BK47" i="2" s="1"/>
  <c r="BK22" i="2"/>
  <c r="BK28" i="2" s="1"/>
  <c r="BI22" i="2"/>
  <c r="BG22" i="2"/>
  <c r="BJ22" i="2"/>
  <c r="BJ44" i="5"/>
  <c r="BJ47" i="5" s="1"/>
  <c r="BK44" i="5"/>
  <c r="BK47" i="5"/>
  <c r="BJ26" i="5"/>
  <c r="BJ44" i="2"/>
  <c r="BJ47" i="2" s="1"/>
  <c r="BJ26" i="2"/>
  <c r="B30" i="2" l="1"/>
  <c r="F44" i="2" l="1"/>
  <c r="F45" i="5"/>
  <c r="F14" i="5"/>
  <c r="BJ22" i="5" s="1"/>
  <c r="BK22" i="5" s="1"/>
  <c r="BK28" i="5" s="1"/>
  <c r="F13" i="5"/>
  <c r="F12" i="5"/>
  <c r="F11" i="5"/>
  <c r="F10" i="5"/>
  <c r="G45" i="5"/>
  <c r="G41" i="5"/>
  <c r="G43" i="5" s="1"/>
  <c r="F41" i="5"/>
  <c r="G30" i="5"/>
  <c r="F30" i="5"/>
  <c r="G29" i="5"/>
  <c r="F29" i="5"/>
  <c r="F14" i="2"/>
  <c r="F13" i="2"/>
  <c r="F12" i="2"/>
  <c r="F10" i="2"/>
  <c r="F11" i="2"/>
  <c r="G44" i="2"/>
  <c r="G40" i="2"/>
  <c r="G42" i="2" s="1"/>
  <c r="G30" i="2"/>
  <c r="G29" i="2"/>
  <c r="F40" i="2"/>
  <c r="F41" i="2" s="1"/>
  <c r="F30" i="2"/>
  <c r="F29" i="2"/>
  <c r="C62" i="5"/>
  <c r="C60" i="5"/>
  <c r="AN54" i="5"/>
  <c r="AO54" i="5" s="1"/>
  <c r="AL54" i="5"/>
  <c r="AM54" i="5" s="1"/>
  <c r="AJ54" i="5"/>
  <c r="AH54" i="5"/>
  <c r="AI54" i="5" s="1"/>
  <c r="BE53" i="5"/>
  <c r="BD53" i="5"/>
  <c r="AE53" i="5"/>
  <c r="AD53" i="5"/>
  <c r="AC52" i="5"/>
  <c r="AB52" i="5"/>
  <c r="W51" i="5"/>
  <c r="V51" i="5"/>
  <c r="U50" i="5"/>
  <c r="T50" i="5"/>
  <c r="S49" i="5"/>
  <c r="R49" i="5"/>
  <c r="Q48" i="5"/>
  <c r="BE47" i="5"/>
  <c r="BD47" i="5"/>
  <c r="BC47" i="5"/>
  <c r="BB47" i="5"/>
  <c r="AU47" i="5"/>
  <c r="AT47" i="5"/>
  <c r="AQ47" i="5"/>
  <c r="AP47" i="5"/>
  <c r="AG47" i="5"/>
  <c r="AF47" i="5"/>
  <c r="AE47" i="5"/>
  <c r="AD47" i="5"/>
  <c r="U47" i="5"/>
  <c r="T47" i="5"/>
  <c r="Q47" i="5"/>
  <c r="C47" i="5"/>
  <c r="B47" i="5"/>
  <c r="U46" i="5"/>
  <c r="T46" i="5"/>
  <c r="Q46" i="5"/>
  <c r="BI44" i="5"/>
  <c r="BI47" i="5" s="1"/>
  <c r="BH44" i="5"/>
  <c r="BH47" i="5" s="1"/>
  <c r="BG44" i="5"/>
  <c r="BG55" i="5" s="1"/>
  <c r="BF44" i="5"/>
  <c r="BF47" i="5" s="1"/>
  <c r="BE44" i="5"/>
  <c r="BD44" i="5"/>
  <c r="BC44" i="5"/>
  <c r="BB44" i="5"/>
  <c r="BA44" i="5"/>
  <c r="BA57" i="5" s="1"/>
  <c r="AZ44" i="5"/>
  <c r="AZ57" i="5" s="1"/>
  <c r="AY44" i="5"/>
  <c r="AY47" i="5" s="1"/>
  <c r="AX44" i="5"/>
  <c r="AX47" i="5" s="1"/>
  <c r="AW44" i="5"/>
  <c r="AW47" i="5" s="1"/>
  <c r="AV44" i="5"/>
  <c r="AV47" i="5" s="1"/>
  <c r="AU44" i="5"/>
  <c r="AT44" i="5"/>
  <c r="AQ44" i="5"/>
  <c r="AP44" i="5"/>
  <c r="AO44" i="5"/>
  <c r="AN44" i="5"/>
  <c r="AM44" i="5"/>
  <c r="AL44" i="5"/>
  <c r="AK44" i="5"/>
  <c r="AJ44" i="5"/>
  <c r="AI44" i="5"/>
  <c r="AH44" i="5"/>
  <c r="AG44" i="5"/>
  <c r="AF44" i="5"/>
  <c r="AE44" i="5"/>
  <c r="AD44" i="5"/>
  <c r="AC44" i="5"/>
  <c r="AB44" i="5"/>
  <c r="AA44" i="5"/>
  <c r="AA51" i="5" s="1"/>
  <c r="Z44" i="5"/>
  <c r="Z51" i="5" s="1"/>
  <c r="Y44" i="5"/>
  <c r="Y47" i="5" s="1"/>
  <c r="X44" i="5"/>
  <c r="X51" i="5" s="1"/>
  <c r="W44" i="5"/>
  <c r="V44" i="5"/>
  <c r="U44" i="5"/>
  <c r="T44" i="5"/>
  <c r="S44" i="5"/>
  <c r="R44" i="5"/>
  <c r="M44" i="5"/>
  <c r="M47" i="5" s="1"/>
  <c r="L44" i="5"/>
  <c r="L47" i="5" s="1"/>
  <c r="K44" i="5"/>
  <c r="K47" i="5" s="1"/>
  <c r="J44" i="5"/>
  <c r="J47" i="5" s="1"/>
  <c r="I44" i="5"/>
  <c r="I47" i="5" s="1"/>
  <c r="H44" i="5"/>
  <c r="H47" i="5" s="1"/>
  <c r="E44" i="5"/>
  <c r="E47" i="5" s="1"/>
  <c r="D44" i="5"/>
  <c r="C44" i="5"/>
  <c r="B44" i="5"/>
  <c r="D47" i="5" s="1"/>
  <c r="BC42" i="5"/>
  <c r="BB42" i="5"/>
  <c r="AY42" i="5"/>
  <c r="AX42" i="5"/>
  <c r="BC41" i="5"/>
  <c r="BB41" i="5"/>
  <c r="AY41" i="5"/>
  <c r="AX41" i="5"/>
  <c r="BG40" i="5"/>
  <c r="BG42" i="5" s="1"/>
  <c r="BF40" i="5"/>
  <c r="BF41" i="5" s="1"/>
  <c r="BE40" i="5"/>
  <c r="BE41" i="5" s="1"/>
  <c r="BD40" i="5"/>
  <c r="BD42" i="5" s="1"/>
  <c r="BA40" i="5"/>
  <c r="BA41" i="5" s="1"/>
  <c r="AZ40" i="5"/>
  <c r="AZ42" i="5" s="1"/>
  <c r="AW40" i="5"/>
  <c r="AW41" i="5" s="1"/>
  <c r="AV40" i="5"/>
  <c r="AV41" i="5" s="1"/>
  <c r="AU40" i="5"/>
  <c r="AU41" i="5" s="1"/>
  <c r="AT40" i="5"/>
  <c r="AT42" i="5" s="1"/>
  <c r="AO40" i="5"/>
  <c r="AO41" i="5" s="1"/>
  <c r="AN40" i="5"/>
  <c r="AN42" i="5" s="1"/>
  <c r="AM40" i="5"/>
  <c r="AM42" i="5" s="1"/>
  <c r="AL40" i="5"/>
  <c r="AL41" i="5" s="1"/>
  <c r="AK40" i="5"/>
  <c r="AK41" i="5" s="1"/>
  <c r="AJ40" i="5"/>
  <c r="AI40" i="5"/>
  <c r="AI42" i="5" s="1"/>
  <c r="AH40" i="5"/>
  <c r="AJ42" i="5" s="1"/>
  <c r="AG40" i="5"/>
  <c r="AG41" i="5" s="1"/>
  <c r="AF40" i="5"/>
  <c r="AF42" i="5" s="1"/>
  <c r="AE40" i="5"/>
  <c r="AE42" i="5" s="1"/>
  <c r="AD40" i="5"/>
  <c r="AD42" i="5" s="1"/>
  <c r="AC40" i="5"/>
  <c r="AC41" i="5" s="1"/>
  <c r="AB40" i="5"/>
  <c r="AA40" i="5"/>
  <c r="AA42" i="5" s="1"/>
  <c r="Z40" i="5"/>
  <c r="Z42" i="5" s="1"/>
  <c r="Y40" i="5"/>
  <c r="Y41" i="5" s="1"/>
  <c r="X40" i="5"/>
  <c r="X42" i="5" s="1"/>
  <c r="W40" i="5"/>
  <c r="W42" i="5" s="1"/>
  <c r="V40" i="5"/>
  <c r="V41" i="5" s="1"/>
  <c r="U40" i="5"/>
  <c r="U41" i="5" s="1"/>
  <c r="T40" i="5"/>
  <c r="T41" i="5" s="1"/>
  <c r="S40" i="5"/>
  <c r="S42" i="5" s="1"/>
  <c r="R40" i="5"/>
  <c r="R42" i="5" s="1"/>
  <c r="M40" i="5"/>
  <c r="M41" i="5" s="1"/>
  <c r="L40" i="5"/>
  <c r="K40" i="5"/>
  <c r="K42" i="5" s="1"/>
  <c r="J40" i="5"/>
  <c r="J42" i="5" s="1"/>
  <c r="I40" i="5"/>
  <c r="I41" i="5" s="1"/>
  <c r="H40" i="5"/>
  <c r="E40" i="5"/>
  <c r="E41" i="5" s="1"/>
  <c r="D40" i="5"/>
  <c r="D41" i="5" s="1"/>
  <c r="C40" i="5"/>
  <c r="C41" i="5" s="1"/>
  <c r="B40" i="5"/>
  <c r="D42" i="5" s="1"/>
  <c r="O37" i="5"/>
  <c r="N37" i="5"/>
  <c r="AT36" i="5"/>
  <c r="AU36" i="5" s="1"/>
  <c r="AS36" i="5"/>
  <c r="AR36" i="5"/>
  <c r="AR26" i="5" s="1"/>
  <c r="AM35" i="5"/>
  <c r="AL35" i="5"/>
  <c r="X34" i="5"/>
  <c r="Y34" i="5" s="1"/>
  <c r="M33" i="5"/>
  <c r="L33" i="5"/>
  <c r="K33" i="5"/>
  <c r="J33" i="5"/>
  <c r="AM32" i="5"/>
  <c r="AL32" i="5"/>
  <c r="AK32" i="5"/>
  <c r="AJ32" i="5"/>
  <c r="AI32" i="5"/>
  <c r="AH32" i="5"/>
  <c r="AG32" i="5"/>
  <c r="AF32" i="5"/>
  <c r="AM31" i="5"/>
  <c r="AL31" i="5"/>
  <c r="AK31" i="5"/>
  <c r="AJ31" i="5"/>
  <c r="AI31" i="5"/>
  <c r="AH31" i="5"/>
  <c r="AG31" i="5"/>
  <c r="AF31" i="5"/>
  <c r="BG30" i="5"/>
  <c r="BF30" i="5"/>
  <c r="BE30" i="5"/>
  <c r="BD30" i="5"/>
  <c r="BA30" i="5"/>
  <c r="AZ30" i="5"/>
  <c r="AW30" i="5"/>
  <c r="AV30" i="5"/>
  <c r="AU30" i="5"/>
  <c r="AT30" i="5"/>
  <c r="AO30" i="5"/>
  <c r="AN30" i="5"/>
  <c r="AM30" i="5"/>
  <c r="AL30" i="5"/>
  <c r="AK30" i="5"/>
  <c r="AJ30" i="5"/>
  <c r="AI30" i="5"/>
  <c r="AH30" i="5"/>
  <c r="AG30" i="5"/>
  <c r="AF30" i="5"/>
  <c r="AE30" i="5"/>
  <c r="AD30" i="5"/>
  <c r="AC30" i="5"/>
  <c r="AB30" i="5"/>
  <c r="AA30" i="5"/>
  <c r="Z30" i="5"/>
  <c r="Y30" i="5"/>
  <c r="X30" i="5"/>
  <c r="W30" i="5"/>
  <c r="V30" i="5"/>
  <c r="U30" i="5"/>
  <c r="T30" i="5"/>
  <c r="S30" i="5"/>
  <c r="R30" i="5"/>
  <c r="M30" i="5"/>
  <c r="L30" i="5"/>
  <c r="K30" i="5"/>
  <c r="J30" i="5"/>
  <c r="I30" i="5"/>
  <c r="H30" i="5"/>
  <c r="E30" i="5"/>
  <c r="D30" i="5"/>
  <c r="B30" i="5"/>
  <c r="C30" i="5" s="1"/>
  <c r="BG29" i="5"/>
  <c r="BF29" i="5"/>
  <c r="BE29" i="5"/>
  <c r="BD29" i="5"/>
  <c r="BD26" i="5" s="1"/>
  <c r="BA29" i="5"/>
  <c r="AZ29" i="5"/>
  <c r="AW29" i="5"/>
  <c r="AV29" i="5"/>
  <c r="AU29" i="5"/>
  <c r="AT29" i="5"/>
  <c r="AM29" i="5"/>
  <c r="AL29" i="5"/>
  <c r="AK29" i="5"/>
  <c r="AJ29" i="5"/>
  <c r="AI29" i="5"/>
  <c r="AH29" i="5"/>
  <c r="AG29" i="5"/>
  <c r="AF29" i="5"/>
  <c r="AE29" i="5"/>
  <c r="AD29" i="5"/>
  <c r="AD26" i="5" s="1"/>
  <c r="AC29" i="5"/>
  <c r="AB29" i="5"/>
  <c r="AA29" i="5"/>
  <c r="Z29" i="5"/>
  <c r="Y29" i="5"/>
  <c r="X29" i="5"/>
  <c r="W29" i="5"/>
  <c r="V29" i="5"/>
  <c r="U29" i="5"/>
  <c r="T29" i="5"/>
  <c r="S29" i="5"/>
  <c r="R29" i="5"/>
  <c r="M29" i="5"/>
  <c r="L29" i="5"/>
  <c r="K29" i="5"/>
  <c r="J29" i="5"/>
  <c r="I29" i="5"/>
  <c r="H29" i="5"/>
  <c r="E29" i="5"/>
  <c r="D29" i="5"/>
  <c r="BH26" i="5"/>
  <c r="AX26" i="5"/>
  <c r="N26" i="5"/>
  <c r="BH22" i="5"/>
  <c r="BI22" i="5" s="1"/>
  <c r="BB22" i="5"/>
  <c r="BC22" i="5" s="1"/>
  <c r="AX22" i="5"/>
  <c r="AY22" i="5" s="1"/>
  <c r="AR22" i="5"/>
  <c r="AS22" i="5" s="1"/>
  <c r="AS28" i="5" s="1"/>
  <c r="AP22" i="5"/>
  <c r="AQ22" i="5" s="1"/>
  <c r="P22" i="5"/>
  <c r="P46" i="5" s="1"/>
  <c r="N22" i="5"/>
  <c r="O22" i="5"/>
  <c r="O28" i="5" s="1"/>
  <c r="O26" i="5" s="1"/>
  <c r="B5" i="5"/>
  <c r="B22" i="5" s="1"/>
  <c r="C22" i="5" s="1"/>
  <c r="C28" i="5" s="1"/>
  <c r="BH22" i="2"/>
  <c r="BI44" i="2"/>
  <c r="BI47" i="2" s="1"/>
  <c r="BH44" i="2"/>
  <c r="BH47" i="2" s="1"/>
  <c r="BH26" i="2"/>
  <c r="BG44" i="2"/>
  <c r="BG56" i="2" s="1"/>
  <c r="BF44" i="2"/>
  <c r="BF55" i="2" s="1"/>
  <c r="BG40" i="2"/>
  <c r="BG41" i="2" s="1"/>
  <c r="BF40" i="2"/>
  <c r="BF41" i="2" s="1"/>
  <c r="BG30" i="2"/>
  <c r="BG29" i="2"/>
  <c r="BF30" i="2"/>
  <c r="BF29" i="2"/>
  <c r="BE53" i="2"/>
  <c r="BE47" i="2"/>
  <c r="BE44" i="2"/>
  <c r="BE40" i="2"/>
  <c r="BE42" i="2" s="1"/>
  <c r="BE30" i="2"/>
  <c r="BE29" i="2"/>
  <c r="BD53" i="2"/>
  <c r="BD47" i="2"/>
  <c r="BD44" i="2"/>
  <c r="BD40" i="2"/>
  <c r="BD41" i="2" s="1"/>
  <c r="BD30" i="2"/>
  <c r="BD29" i="2"/>
  <c r="U46" i="2"/>
  <c r="U47" i="2"/>
  <c r="U50" i="2"/>
  <c r="T46" i="2"/>
  <c r="T47" i="2"/>
  <c r="T50" i="2"/>
  <c r="S51" i="1"/>
  <c r="R51" i="1"/>
  <c r="BC42" i="2"/>
  <c r="BB42" i="2"/>
  <c r="BC41" i="2"/>
  <c r="BB41" i="2"/>
  <c r="BC47" i="2"/>
  <c r="BB47" i="2"/>
  <c r="BB44" i="2"/>
  <c r="BC44" i="2"/>
  <c r="BB22" i="2"/>
  <c r="BC22" i="2" s="1"/>
  <c r="BA44" i="2"/>
  <c r="BA57" i="2" s="1"/>
  <c r="BA40" i="2"/>
  <c r="BA42" i="2" s="1"/>
  <c r="BA30" i="2"/>
  <c r="BA29" i="2"/>
  <c r="AZ44" i="2"/>
  <c r="AZ57" i="2" s="1"/>
  <c r="AZ40" i="2"/>
  <c r="AZ41" i="2" s="1"/>
  <c r="AZ30" i="2"/>
  <c r="AZ29" i="2"/>
  <c r="BC45" i="1"/>
  <c r="BC58" i="1"/>
  <c r="BC41" i="1"/>
  <c r="BC33" i="1"/>
  <c r="BC32" i="1"/>
  <c r="BC31" i="1"/>
  <c r="BB45" i="1"/>
  <c r="BB58" i="1"/>
  <c r="BB41" i="1"/>
  <c r="BB27" i="1" s="1"/>
  <c r="BB43" i="1"/>
  <c r="BB33" i="1"/>
  <c r="BB32" i="1"/>
  <c r="BB31" i="1"/>
  <c r="AN56" i="1"/>
  <c r="AO56" i="1"/>
  <c r="AT56" i="1"/>
  <c r="AU56" i="1" s="1"/>
  <c r="AV56" i="1"/>
  <c r="AW56" i="1" s="1"/>
  <c r="BA45" i="1"/>
  <c r="BA57" i="1" s="1"/>
  <c r="BA41" i="1"/>
  <c r="BA42" i="1" s="1"/>
  <c r="BA33" i="1"/>
  <c r="BA32" i="1"/>
  <c r="BA31" i="1"/>
  <c r="AZ45" i="1"/>
  <c r="AZ57" i="1" s="1"/>
  <c r="AZ41" i="1"/>
  <c r="AZ42" i="1"/>
  <c r="AZ33" i="1"/>
  <c r="AZ32" i="1"/>
  <c r="AZ31" i="1"/>
  <c r="AX55" i="1"/>
  <c r="AY55" i="1" s="1"/>
  <c r="AV55" i="1"/>
  <c r="AT55" i="1"/>
  <c r="AU55" i="1" s="1"/>
  <c r="AR55" i="1"/>
  <c r="AS55" i="1" s="1"/>
  <c r="AP55" i="1"/>
  <c r="AQ55" i="1" s="1"/>
  <c r="AN55" i="1"/>
  <c r="AL55" i="1"/>
  <c r="AL47" i="1" s="1"/>
  <c r="AM47" i="1" s="1"/>
  <c r="AJ55" i="1"/>
  <c r="AK55" i="1" s="1"/>
  <c r="B31" i="1"/>
  <c r="C31" i="1" s="1"/>
  <c r="AN54" i="2"/>
  <c r="AO54" i="2" s="1"/>
  <c r="AL54" i="2"/>
  <c r="AM54" i="2" s="1"/>
  <c r="AJ54" i="2"/>
  <c r="AK54" i="2" s="1"/>
  <c r="AH54" i="2"/>
  <c r="AI54" i="2" s="1"/>
  <c r="AM44" i="2"/>
  <c r="AM40" i="2"/>
  <c r="AM42" i="2" s="1"/>
  <c r="AM35" i="2"/>
  <c r="AM32" i="2"/>
  <c r="AM31" i="2"/>
  <c r="AM30" i="2"/>
  <c r="AM29" i="2"/>
  <c r="AL44" i="2"/>
  <c r="AL40" i="2"/>
  <c r="AL41" i="2" s="1"/>
  <c r="AL35" i="2"/>
  <c r="AL32" i="2"/>
  <c r="AL31" i="2"/>
  <c r="AL30" i="2"/>
  <c r="AL29" i="2"/>
  <c r="K44" i="2"/>
  <c r="K47" i="2" s="1"/>
  <c r="K40" i="2"/>
  <c r="K42" i="2" s="1"/>
  <c r="K33" i="2"/>
  <c r="K30" i="2"/>
  <c r="K29" i="2"/>
  <c r="J44" i="2"/>
  <c r="J47" i="2" s="1"/>
  <c r="J40" i="2"/>
  <c r="J41" i="2" s="1"/>
  <c r="J33" i="2"/>
  <c r="J30" i="2"/>
  <c r="J29" i="2"/>
  <c r="I45" i="1"/>
  <c r="I48" i="1" s="1"/>
  <c r="I34" i="1"/>
  <c r="I31" i="1"/>
  <c r="I30" i="1"/>
  <c r="H45" i="1"/>
  <c r="H47" i="1" s="1"/>
  <c r="H41" i="1"/>
  <c r="H43" i="1" s="1"/>
  <c r="H34" i="1"/>
  <c r="H31" i="1"/>
  <c r="H30" i="1"/>
  <c r="AF23" i="1"/>
  <c r="AG23" i="1"/>
  <c r="AU41" i="1"/>
  <c r="AU43" i="1" s="1"/>
  <c r="AU37" i="1"/>
  <c r="AU33" i="1"/>
  <c r="AU32" i="1"/>
  <c r="AU31" i="1"/>
  <c r="AU30" i="1"/>
  <c r="AT45" i="1"/>
  <c r="AT41" i="1"/>
  <c r="AT43" i="1" s="1"/>
  <c r="AT37" i="1"/>
  <c r="AT33" i="1"/>
  <c r="AT32" i="1"/>
  <c r="AT31" i="1"/>
  <c r="AT30" i="1"/>
  <c r="AS41" i="1"/>
  <c r="AS43" i="1" s="1"/>
  <c r="AS33" i="1"/>
  <c r="AS32" i="1"/>
  <c r="AS31" i="1"/>
  <c r="AS30" i="1"/>
  <c r="AR45" i="1"/>
  <c r="AR47" i="1"/>
  <c r="AS47" i="1" s="1"/>
  <c r="AR48" i="1"/>
  <c r="AS48" i="1" s="1"/>
  <c r="AR41" i="1"/>
  <c r="AR43" i="1" s="1"/>
  <c r="AR33" i="1"/>
  <c r="AR32" i="1"/>
  <c r="AR31" i="1"/>
  <c r="AR30" i="1"/>
  <c r="AP30" i="1"/>
  <c r="AQ30" i="1"/>
  <c r="AP31" i="1"/>
  <c r="AQ31" i="1"/>
  <c r="AP32" i="1"/>
  <c r="AQ32" i="1"/>
  <c r="AP33" i="1"/>
  <c r="AQ33" i="1"/>
  <c r="AP37" i="1"/>
  <c r="AQ37" i="1"/>
  <c r="AP41" i="1"/>
  <c r="AP43" i="1" s="1"/>
  <c r="AQ41" i="1"/>
  <c r="AQ43" i="1" s="1"/>
  <c r="AP45" i="1"/>
  <c r="AX37" i="1"/>
  <c r="AY37" i="1"/>
  <c r="AW41" i="1"/>
  <c r="AW42" i="1" s="1"/>
  <c r="AW33" i="1"/>
  <c r="AW32" i="1"/>
  <c r="AW31" i="1"/>
  <c r="AW30" i="1"/>
  <c r="AV45" i="1"/>
  <c r="AW45" i="1" s="1"/>
  <c r="AV41" i="1"/>
  <c r="AV42" i="1" s="1"/>
  <c r="AV33" i="1"/>
  <c r="AV32" i="1"/>
  <c r="AV31" i="1"/>
  <c r="AV30" i="1"/>
  <c r="AM41" i="1"/>
  <c r="AM42" i="1" s="1"/>
  <c r="AM33" i="1"/>
  <c r="AM32" i="1"/>
  <c r="AM31" i="1"/>
  <c r="AM30" i="1"/>
  <c r="AL45" i="1"/>
  <c r="AM45" i="1" s="1"/>
  <c r="AL41" i="1"/>
  <c r="AL43" i="1" s="1"/>
  <c r="AL42" i="1"/>
  <c r="AL33" i="1"/>
  <c r="AL32" i="1"/>
  <c r="AL31" i="1"/>
  <c r="AL30" i="1"/>
  <c r="AN45" i="1"/>
  <c r="AO45" i="1"/>
  <c r="AN44" i="2"/>
  <c r="AJ44" i="2"/>
  <c r="L38" i="1"/>
  <c r="M38" i="1"/>
  <c r="L23" i="1"/>
  <c r="M23" i="1"/>
  <c r="O37" i="2"/>
  <c r="N37" i="2"/>
  <c r="N26" i="2" s="1"/>
  <c r="N22" i="2"/>
  <c r="O22" i="2" s="1"/>
  <c r="AJ40" i="2"/>
  <c r="AL42" i="2" s="1"/>
  <c r="AX22" i="2"/>
  <c r="AY22" i="2" s="1"/>
  <c r="AY24" i="2" s="1"/>
  <c r="AX26" i="2"/>
  <c r="B5" i="2"/>
  <c r="AW29" i="2"/>
  <c r="AW30" i="2"/>
  <c r="AW40" i="2"/>
  <c r="AW41" i="2" s="1"/>
  <c r="AV40" i="2"/>
  <c r="AV41" i="2" s="1"/>
  <c r="AU29" i="2"/>
  <c r="AU30" i="2"/>
  <c r="AU40" i="2"/>
  <c r="AU42" i="2" s="1"/>
  <c r="AT40" i="2"/>
  <c r="AT41" i="2" s="1"/>
  <c r="AS36" i="2"/>
  <c r="AO30" i="2"/>
  <c r="AO40" i="2"/>
  <c r="AO42" i="2" s="1"/>
  <c r="AN40" i="2"/>
  <c r="AN42" i="2" s="1"/>
  <c r="AK29" i="2"/>
  <c r="AK30" i="2"/>
  <c r="AK31" i="2"/>
  <c r="AK32" i="2"/>
  <c r="AK40" i="2"/>
  <c r="AK42" i="2" s="1"/>
  <c r="AH40" i="2"/>
  <c r="AH41" i="2" s="1"/>
  <c r="AI29" i="2"/>
  <c r="AI30" i="2"/>
  <c r="AI31" i="2"/>
  <c r="AI32" i="2"/>
  <c r="AI40" i="2"/>
  <c r="AI42" i="2" s="1"/>
  <c r="AG29" i="2"/>
  <c r="AG30" i="2"/>
  <c r="AG31" i="2"/>
  <c r="AG32" i="2"/>
  <c r="AG40" i="2"/>
  <c r="AG41" i="2" s="1"/>
  <c r="AF40" i="2"/>
  <c r="AF42" i="2" s="1"/>
  <c r="AE29" i="2"/>
  <c r="AE30" i="2"/>
  <c r="AE40" i="2"/>
  <c r="AE41" i="2" s="1"/>
  <c r="AD40" i="2"/>
  <c r="AD41" i="2" s="1"/>
  <c r="AC29" i="2"/>
  <c r="AC30" i="2"/>
  <c r="AC40" i="2"/>
  <c r="AC41" i="2" s="1"/>
  <c r="AB40" i="2"/>
  <c r="AB41" i="2" s="1"/>
  <c r="AA29" i="2"/>
  <c r="AA30" i="2"/>
  <c r="AA40" i="2"/>
  <c r="AA41" i="2" s="1"/>
  <c r="Z40" i="2"/>
  <c r="Z41" i="2" s="1"/>
  <c r="Y29" i="2"/>
  <c r="Y30" i="2"/>
  <c r="Y40" i="2"/>
  <c r="Y42" i="2" s="1"/>
  <c r="X40" i="2"/>
  <c r="X41" i="2" s="1"/>
  <c r="W29" i="2"/>
  <c r="W30" i="2"/>
  <c r="W40" i="2"/>
  <c r="W42" i="2" s="1"/>
  <c r="V40" i="2"/>
  <c r="V42" i="2" s="1"/>
  <c r="U29" i="2"/>
  <c r="U30" i="2"/>
  <c r="U40" i="2"/>
  <c r="U42" i="2" s="1"/>
  <c r="T40" i="2"/>
  <c r="T41" i="2" s="1"/>
  <c r="S29" i="2"/>
  <c r="S30" i="2"/>
  <c r="S40" i="2"/>
  <c r="S41" i="2" s="1"/>
  <c r="R40" i="2"/>
  <c r="R41" i="2" s="1"/>
  <c r="M29" i="2"/>
  <c r="M30" i="2"/>
  <c r="M33" i="2"/>
  <c r="M40" i="2"/>
  <c r="M41" i="2" s="1"/>
  <c r="L40" i="2"/>
  <c r="L41" i="2" s="1"/>
  <c r="I29" i="2"/>
  <c r="I30" i="2"/>
  <c r="I40" i="2"/>
  <c r="I42" i="2" s="1"/>
  <c r="H40" i="2"/>
  <c r="E29" i="2"/>
  <c r="E30" i="2"/>
  <c r="E40" i="2"/>
  <c r="E42" i="2" s="1"/>
  <c r="D40" i="2"/>
  <c r="F42" i="2" s="1"/>
  <c r="B5" i="1"/>
  <c r="X23" i="1" s="1"/>
  <c r="Y23" i="1" s="1"/>
  <c r="C41" i="1"/>
  <c r="C42" i="1" s="1"/>
  <c r="C43" i="1"/>
  <c r="D41" i="1"/>
  <c r="D43" i="1" s="1"/>
  <c r="D30" i="1"/>
  <c r="D27" i="1"/>
  <c r="D31" i="1"/>
  <c r="AP22" i="2"/>
  <c r="AQ22" i="2" s="1"/>
  <c r="AD23" i="1"/>
  <c r="AE23" i="1" s="1"/>
  <c r="O23" i="1"/>
  <c r="O25" i="1" s="1"/>
  <c r="AR22" i="2"/>
  <c r="AS22" i="2" s="1"/>
  <c r="AS28" i="2" s="1"/>
  <c r="AP44" i="2"/>
  <c r="C40" i="2"/>
  <c r="C41" i="2" s="1"/>
  <c r="C47" i="2"/>
  <c r="P22" i="2"/>
  <c r="P46" i="2" s="1"/>
  <c r="AK44" i="2"/>
  <c r="AI44" i="2"/>
  <c r="AJ29" i="2"/>
  <c r="AH44" i="2"/>
  <c r="B44" i="2"/>
  <c r="D47" i="2" s="1"/>
  <c r="B40" i="2"/>
  <c r="B41" i="2" s="1"/>
  <c r="AJ32" i="2"/>
  <c r="AJ31" i="2"/>
  <c r="AJ30" i="2"/>
  <c r="AH29" i="2"/>
  <c r="AH30" i="2"/>
  <c r="AH31" i="2"/>
  <c r="AH32" i="2"/>
  <c r="AY31" i="1"/>
  <c r="AY33" i="1"/>
  <c r="AY41" i="1"/>
  <c r="AY43" i="1" s="1"/>
  <c r="AY45" i="1"/>
  <c r="AX45" i="1"/>
  <c r="AX41" i="1"/>
  <c r="AX43" i="1" s="1"/>
  <c r="AX33" i="1"/>
  <c r="AX31" i="1"/>
  <c r="AX27" i="1"/>
  <c r="AY44" i="2"/>
  <c r="AY47" i="2" s="1"/>
  <c r="AX44" i="2"/>
  <c r="AX47" i="2" s="1"/>
  <c r="AY42" i="2"/>
  <c r="AX42" i="2"/>
  <c r="AY41" i="2"/>
  <c r="AX41" i="2"/>
  <c r="I44" i="2"/>
  <c r="I47" i="2" s="1"/>
  <c r="AW44" i="2"/>
  <c r="AW47" i="2" s="1"/>
  <c r="AV44" i="2"/>
  <c r="AV47" i="2" s="1"/>
  <c r="AV30" i="2"/>
  <c r="AV29" i="2"/>
  <c r="E44" i="2"/>
  <c r="E47" i="2" s="1"/>
  <c r="M44" i="2"/>
  <c r="M47" i="2" s="1"/>
  <c r="Q46" i="2"/>
  <c r="Q47" i="2"/>
  <c r="Q48" i="2"/>
  <c r="S44" i="2"/>
  <c r="AT36" i="2"/>
  <c r="AU36" i="2" s="1"/>
  <c r="AU47" i="2"/>
  <c r="AQ44" i="2"/>
  <c r="AO44" i="2"/>
  <c r="AQ47" i="2"/>
  <c r="AE44" i="2"/>
  <c r="AC44" i="2"/>
  <c r="AA44" i="2"/>
  <c r="AA51" i="2" s="1"/>
  <c r="X34" i="2"/>
  <c r="Y34" i="2" s="1"/>
  <c r="Y44" i="2"/>
  <c r="Y51" i="2" s="1"/>
  <c r="W44" i="2"/>
  <c r="U44" i="2"/>
  <c r="AN30" i="2"/>
  <c r="AC54" i="1"/>
  <c r="AB54" i="1"/>
  <c r="AA53" i="1"/>
  <c r="Z53" i="1"/>
  <c r="U52" i="1"/>
  <c r="T52" i="1"/>
  <c r="Q50" i="1"/>
  <c r="P50" i="1"/>
  <c r="O49" i="1"/>
  <c r="AE48" i="1"/>
  <c r="AD48" i="1"/>
  <c r="O48" i="1"/>
  <c r="O45" i="1" s="1"/>
  <c r="O47" i="1"/>
  <c r="AK45" i="1"/>
  <c r="AJ45" i="1"/>
  <c r="AJ47" i="1" s="1"/>
  <c r="AK47" i="1" s="1"/>
  <c r="AI45" i="1"/>
  <c r="AI47" i="1" s="1"/>
  <c r="AH45" i="1"/>
  <c r="AH47" i="1" s="1"/>
  <c r="AC45" i="1"/>
  <c r="AC47" i="1" s="1"/>
  <c r="AB45" i="1"/>
  <c r="AB47" i="1" s="1"/>
  <c r="AA45" i="1"/>
  <c r="Z45" i="1"/>
  <c r="Y45" i="1"/>
  <c r="Y48" i="1" s="1"/>
  <c r="X45" i="1"/>
  <c r="X48" i="1" s="1"/>
  <c r="W45" i="1"/>
  <c r="W52" i="1" s="1"/>
  <c r="V45" i="1"/>
  <c r="V48" i="1" s="1"/>
  <c r="U45" i="1"/>
  <c r="T45" i="1"/>
  <c r="S45" i="1"/>
  <c r="S48" i="1" s="1"/>
  <c r="R45" i="1"/>
  <c r="R47" i="1" s="1"/>
  <c r="Q45" i="1"/>
  <c r="P45" i="1"/>
  <c r="K45" i="1"/>
  <c r="K48" i="1" s="1"/>
  <c r="J45" i="1"/>
  <c r="J48" i="1" s="1"/>
  <c r="G45" i="1"/>
  <c r="G47" i="1" s="1"/>
  <c r="F45" i="1"/>
  <c r="F48" i="1"/>
  <c r="E45" i="1"/>
  <c r="E47" i="1" s="1"/>
  <c r="D45" i="1"/>
  <c r="D48" i="1" s="1"/>
  <c r="C45" i="1"/>
  <c r="C48" i="1" s="1"/>
  <c r="B45" i="1"/>
  <c r="B48" i="1" s="1"/>
  <c r="AO41" i="1"/>
  <c r="AO42" i="1" s="1"/>
  <c r="AN41" i="1"/>
  <c r="AN43" i="1" s="1"/>
  <c r="AK41" i="1"/>
  <c r="AK42" i="1" s="1"/>
  <c r="AJ41" i="1"/>
  <c r="AJ42" i="1" s="1"/>
  <c r="AI41" i="1"/>
  <c r="AI42" i="1" s="1"/>
  <c r="AH41" i="1"/>
  <c r="AH27" i="1" s="1"/>
  <c r="AC41" i="1"/>
  <c r="AC42" i="1"/>
  <c r="AB41" i="1"/>
  <c r="AB43" i="1"/>
  <c r="AA41" i="1"/>
  <c r="AA43" i="1"/>
  <c r="Z41" i="1"/>
  <c r="Z43" i="1"/>
  <c r="Y41" i="1"/>
  <c r="Y42" i="1" s="1"/>
  <c r="Y43" i="1"/>
  <c r="X41" i="1"/>
  <c r="X42" i="1" s="1"/>
  <c r="X43" i="1"/>
  <c r="W41" i="1"/>
  <c r="W43" i="1" s="1"/>
  <c r="V41" i="1"/>
  <c r="V43" i="1" s="1"/>
  <c r="U41" i="1"/>
  <c r="U42" i="1" s="1"/>
  <c r="T41" i="1"/>
  <c r="T43" i="1" s="1"/>
  <c r="S41" i="1"/>
  <c r="S43" i="1" s="1"/>
  <c r="R41" i="1"/>
  <c r="R42" i="1"/>
  <c r="Q41" i="1"/>
  <c r="Q42" i="1" s="1"/>
  <c r="P41" i="1"/>
  <c r="P42" i="1" s="1"/>
  <c r="K41" i="1"/>
  <c r="K42" i="1" s="1"/>
  <c r="J41" i="1"/>
  <c r="J42" i="1" s="1"/>
  <c r="G41" i="1"/>
  <c r="G42" i="1" s="1"/>
  <c r="G43" i="1"/>
  <c r="F41" i="1"/>
  <c r="F42" i="1" s="1"/>
  <c r="E41" i="1"/>
  <c r="E43" i="1" s="1"/>
  <c r="E42" i="1"/>
  <c r="B41" i="1"/>
  <c r="B43" i="1" s="1"/>
  <c r="B27" i="1"/>
  <c r="O29" i="1"/>
  <c r="N23" i="1"/>
  <c r="N48" i="1" s="1"/>
  <c r="AI39" i="1"/>
  <c r="AG39" i="1"/>
  <c r="W35" i="1"/>
  <c r="K34" i="1"/>
  <c r="AO33" i="1"/>
  <c r="AK33" i="1"/>
  <c r="AO32" i="1"/>
  <c r="AK32" i="1"/>
  <c r="AO31" i="1"/>
  <c r="AK31" i="1"/>
  <c r="AI31" i="1"/>
  <c r="AC31" i="1"/>
  <c r="AA31" i="1"/>
  <c r="Y31" i="1"/>
  <c r="W31" i="1"/>
  <c r="U31" i="1"/>
  <c r="S31" i="1"/>
  <c r="Q31" i="1"/>
  <c r="K31" i="1"/>
  <c r="G31" i="1"/>
  <c r="E31" i="1"/>
  <c r="AO30" i="1"/>
  <c r="AK30" i="1"/>
  <c r="AI30" i="1"/>
  <c r="AC30" i="1"/>
  <c r="AA30" i="1"/>
  <c r="Y30" i="1"/>
  <c r="W30" i="1"/>
  <c r="U30" i="1"/>
  <c r="S30" i="1"/>
  <c r="Q30" i="1"/>
  <c r="K30" i="1"/>
  <c r="G30" i="1"/>
  <c r="E30" i="1"/>
  <c r="AN33" i="1"/>
  <c r="AN32" i="1"/>
  <c r="AN31" i="1"/>
  <c r="AN30" i="1"/>
  <c r="AJ33" i="1"/>
  <c r="AJ32" i="1"/>
  <c r="AJ31" i="1"/>
  <c r="AJ30" i="1"/>
  <c r="V30" i="1"/>
  <c r="V31" i="1"/>
  <c r="V35" i="1"/>
  <c r="AH39" i="1"/>
  <c r="AF39" i="1"/>
  <c r="AF27" i="1"/>
  <c r="J34" i="1"/>
  <c r="AH31" i="1"/>
  <c r="AB31" i="1"/>
  <c r="Z31" i="1"/>
  <c r="X31" i="1"/>
  <c r="X27" i="1"/>
  <c r="T31" i="1"/>
  <c r="R31" i="1"/>
  <c r="P31" i="1"/>
  <c r="J31" i="1"/>
  <c r="F31" i="1"/>
  <c r="AH30" i="1"/>
  <c r="AB30" i="1"/>
  <c r="AB27" i="1"/>
  <c r="Z30" i="1"/>
  <c r="Z27" i="1"/>
  <c r="X30" i="1"/>
  <c r="T30" i="1"/>
  <c r="R30" i="1"/>
  <c r="R27" i="1"/>
  <c r="P30" i="1"/>
  <c r="J30" i="1"/>
  <c r="F30" i="1"/>
  <c r="AU44" i="2"/>
  <c r="AG47" i="2"/>
  <c r="AG44" i="2"/>
  <c r="AE53" i="2"/>
  <c r="AE47" i="2"/>
  <c r="AC52" i="2"/>
  <c r="W51" i="2"/>
  <c r="S49" i="2"/>
  <c r="C44" i="2"/>
  <c r="AT47" i="2"/>
  <c r="AT44" i="2"/>
  <c r="AP47" i="2"/>
  <c r="AF47" i="2"/>
  <c r="AF44" i="2"/>
  <c r="AD53" i="2"/>
  <c r="AD47" i="2"/>
  <c r="AD44" i="2"/>
  <c r="AB52" i="2"/>
  <c r="AB44" i="2"/>
  <c r="Z44" i="2"/>
  <c r="Z47" i="2" s="1"/>
  <c r="X44" i="2"/>
  <c r="X51" i="2" s="1"/>
  <c r="V51" i="2"/>
  <c r="V44" i="2"/>
  <c r="T44" i="2"/>
  <c r="R49" i="2"/>
  <c r="R44" i="2"/>
  <c r="L44" i="2"/>
  <c r="L47" i="2" s="1"/>
  <c r="H44" i="2"/>
  <c r="H47" i="2" s="1"/>
  <c r="D44" i="2"/>
  <c r="B47" i="2"/>
  <c r="L33" i="2"/>
  <c r="AT30" i="2"/>
  <c r="AT29" i="2"/>
  <c r="L30" i="2"/>
  <c r="L29" i="2"/>
  <c r="Z30" i="2"/>
  <c r="Z29" i="2"/>
  <c r="X30" i="2"/>
  <c r="X29" i="2"/>
  <c r="AR36" i="2"/>
  <c r="AR26" i="2" s="1"/>
  <c r="R29" i="2"/>
  <c r="R30" i="2"/>
  <c r="AF32" i="2"/>
  <c r="AF31" i="2"/>
  <c r="AF30" i="2"/>
  <c r="AD30" i="2"/>
  <c r="AF29" i="2"/>
  <c r="AB29" i="2"/>
  <c r="D29" i="2"/>
  <c r="AD29" i="2"/>
  <c r="AB30" i="2"/>
  <c r="T29" i="2"/>
  <c r="T30" i="2"/>
  <c r="V29" i="2"/>
  <c r="H29" i="2"/>
  <c r="H30" i="2"/>
  <c r="V30" i="2"/>
  <c r="D30" i="2"/>
  <c r="AB42" i="1"/>
  <c r="AB23" i="1"/>
  <c r="AC23" i="1" s="1"/>
  <c r="AC25" i="1" s="1"/>
  <c r="G23" i="1"/>
  <c r="G29" i="1"/>
  <c r="G27" i="1"/>
  <c r="AU45" i="1"/>
  <c r="L27" i="1"/>
  <c r="I41" i="1"/>
  <c r="I43" i="1" s="1"/>
  <c r="R23" i="1"/>
  <c r="S23" i="1" s="1"/>
  <c r="AJ27" i="1"/>
  <c r="AX23" i="1"/>
  <c r="AY23" i="1" s="1"/>
  <c r="AY25" i="1" s="1"/>
  <c r="T23" i="1"/>
  <c r="U23" i="1" s="1"/>
  <c r="J23" i="1"/>
  <c r="K23" i="1" s="1"/>
  <c r="W48" i="1"/>
  <c r="C47" i="1"/>
  <c r="AU42" i="1"/>
  <c r="D42" i="1"/>
  <c r="H23" i="1"/>
  <c r="I23" i="1" s="1"/>
  <c r="AT23" i="1"/>
  <c r="AU23" i="1" s="1"/>
  <c r="AU25" i="1" s="1"/>
  <c r="N47" i="1"/>
  <c r="AC43" i="1"/>
  <c r="BB42" i="1"/>
  <c r="Z42" i="1"/>
  <c r="AP42" i="1"/>
  <c r="V23" i="1"/>
  <c r="W23" i="1" s="1"/>
  <c r="AH48" i="1"/>
  <c r="AR27" i="1"/>
  <c r="AX42" i="1"/>
  <c r="AN48" i="1"/>
  <c r="AO48" i="1" s="1"/>
  <c r="AQ45" i="1"/>
  <c r="AS45" i="1"/>
  <c r="AA42" i="1"/>
  <c r="H42" i="2"/>
  <c r="H41" i="2"/>
  <c r="AO55" i="1"/>
  <c r="AN47" i="1"/>
  <c r="AO47" i="1"/>
  <c r="AH42" i="1"/>
  <c r="AG25" i="1"/>
  <c r="AG29" i="1"/>
  <c r="AG27" i="1"/>
  <c r="BC43" i="1"/>
  <c r="BC42" i="1"/>
  <c r="R43" i="1"/>
  <c r="V52" i="1"/>
  <c r="V47" i="1"/>
  <c r="F47" i="1"/>
  <c r="BA43" i="1"/>
  <c r="T42" i="5"/>
  <c r="AV42" i="5"/>
  <c r="X41" i="5"/>
  <c r="BD41" i="5"/>
  <c r="W41" i="5"/>
  <c r="AZ26" i="5"/>
  <c r="M29" i="1"/>
  <c r="M27" i="1"/>
  <c r="M25" i="1"/>
  <c r="G25" i="1"/>
  <c r="AT48" i="1"/>
  <c r="AU48" i="1" s="1"/>
  <c r="AB48" i="1"/>
  <c r="AT27" i="1"/>
  <c r="AN42" i="1"/>
  <c r="AZ27" i="1"/>
  <c r="AM43" i="1"/>
  <c r="AZ43" i="1"/>
  <c r="R48" i="1"/>
  <c r="B23" i="1"/>
  <c r="C23" i="1" s="1"/>
  <c r="AT42" i="1"/>
  <c r="C42" i="5"/>
  <c r="I42" i="5"/>
  <c r="AC42" i="5"/>
  <c r="AK42" i="5"/>
  <c r="AW42" i="5"/>
  <c r="AO41" i="2"/>
  <c r="AV42" i="2"/>
  <c r="L42" i="2"/>
  <c r="AW42" i="2"/>
  <c r="AG42" i="2" l="1"/>
  <c r="BF26" i="5"/>
  <c r="H26" i="5"/>
  <c r="AB26" i="5"/>
  <c r="AL26" i="5"/>
  <c r="BF42" i="5"/>
  <c r="BK26" i="5"/>
  <c r="BK24" i="5"/>
  <c r="AI41" i="5"/>
  <c r="AE41" i="5"/>
  <c r="AS26" i="5"/>
  <c r="AS24" i="5" s="1"/>
  <c r="L26" i="5"/>
  <c r="AF26" i="5"/>
  <c r="X26" i="5"/>
  <c r="B41" i="5"/>
  <c r="K29" i="1"/>
  <c r="K27" i="1" s="1"/>
  <c r="K25" i="1"/>
  <c r="P27" i="1"/>
  <c r="Y47" i="1"/>
  <c r="D23" i="1"/>
  <c r="E23" i="1" s="1"/>
  <c r="E29" i="1" s="1"/>
  <c r="E27" i="1" s="1"/>
  <c r="H42" i="1"/>
  <c r="Z23" i="1"/>
  <c r="AA23" i="1" s="1"/>
  <c r="AV27" i="1"/>
  <c r="AP47" i="1"/>
  <c r="AQ47" i="1" s="1"/>
  <c r="Y52" i="1"/>
  <c r="AJ23" i="1"/>
  <c r="AK23" i="1" s="1"/>
  <c r="AR42" i="1"/>
  <c r="S47" i="1"/>
  <c r="BB23" i="1"/>
  <c r="BC23" i="1" s="1"/>
  <c r="AL23" i="1"/>
  <c r="AM23" i="1" s="1"/>
  <c r="AP27" i="1"/>
  <c r="AP48" i="1"/>
  <c r="AQ48" i="1" s="1"/>
  <c r="AR23" i="1"/>
  <c r="AS23" i="1" s="1"/>
  <c r="AS25" i="1" s="1"/>
  <c r="AP23" i="1"/>
  <c r="AQ23" i="1" s="1"/>
  <c r="B42" i="1"/>
  <c r="B47" i="1"/>
  <c r="AT47" i="1"/>
  <c r="AU47" i="1" s="1"/>
  <c r="H27" i="1"/>
  <c r="AH23" i="1"/>
  <c r="AI23" i="1" s="1"/>
  <c r="AI29" i="1" s="1"/>
  <c r="AI27" i="1" s="1"/>
  <c r="AW43" i="1"/>
  <c r="AN23" i="1"/>
  <c r="AO23" i="1" s="1"/>
  <c r="AO25" i="1" s="1"/>
  <c r="V27" i="1"/>
  <c r="P43" i="1"/>
  <c r="V42" i="1"/>
  <c r="AI43" i="1"/>
  <c r="AV43" i="1"/>
  <c r="D47" i="1"/>
  <c r="AS42" i="1"/>
  <c r="P23" i="1"/>
  <c r="Q23" i="1" s="1"/>
  <c r="Q29" i="1" s="1"/>
  <c r="Q27" i="1" s="1"/>
  <c r="AZ23" i="1"/>
  <c r="BA23" i="1" s="1"/>
  <c r="AV23" i="1"/>
  <c r="AW23" i="1" s="1"/>
  <c r="AW29" i="1" s="1"/>
  <c r="AW27" i="1" s="1"/>
  <c r="I25" i="1"/>
  <c r="I29" i="1"/>
  <c r="I27" i="1" s="1"/>
  <c r="W25" i="1"/>
  <c r="W29" i="1"/>
  <c r="W27" i="1" s="1"/>
  <c r="C29" i="1"/>
  <c r="C27" i="1" s="1"/>
  <c r="C25" i="1"/>
  <c r="T42" i="1"/>
  <c r="U43" i="1"/>
  <c r="AH43" i="1"/>
  <c r="AK43" i="1"/>
  <c r="W47" i="1"/>
  <c r="AX47" i="1"/>
  <c r="AY47" i="1" s="1"/>
  <c r="T27" i="1"/>
  <c r="AO43" i="1"/>
  <c r="AN27" i="1"/>
  <c r="AX48" i="1"/>
  <c r="AY48" i="1" s="1"/>
  <c r="J27" i="1"/>
  <c r="Q43" i="1"/>
  <c r="I47" i="1"/>
  <c r="J43" i="1"/>
  <c r="S42" i="1"/>
  <c r="G48" i="1"/>
  <c r="AC29" i="1"/>
  <c r="AC27" i="1" s="1"/>
  <c r="E48" i="1"/>
  <c r="J47" i="1"/>
  <c r="F27" i="1"/>
  <c r="AQ42" i="1"/>
  <c r="AY29" i="1"/>
  <c r="AY27" i="1" s="1"/>
  <c r="N49" i="1"/>
  <c r="N45" i="1" s="1"/>
  <c r="I42" i="1"/>
  <c r="K47" i="1"/>
  <c r="AV47" i="1"/>
  <c r="AW47" i="1" s="1"/>
  <c r="BK24" i="2"/>
  <c r="BK26" i="2"/>
  <c r="S42" i="2"/>
  <c r="BA41" i="2"/>
  <c r="AD42" i="2"/>
  <c r="AB22" i="2"/>
  <c r="AC22" i="2" s="1"/>
  <c r="AC24" i="2" s="1"/>
  <c r="B22" i="2"/>
  <c r="C22" i="2" s="1"/>
  <c r="BE28" i="2" s="1"/>
  <c r="BE26" i="2" s="1"/>
  <c r="Q22" i="2"/>
  <c r="Q28" i="2" s="1"/>
  <c r="P47" i="2"/>
  <c r="Z41" i="5"/>
  <c r="U25" i="1"/>
  <c r="U29" i="1"/>
  <c r="U27" i="1" s="1"/>
  <c r="Q25" i="1"/>
  <c r="Y25" i="1"/>
  <c r="Y29" i="1"/>
  <c r="Y27" i="1" s="1"/>
  <c r="S25" i="1"/>
  <c r="S29" i="1"/>
  <c r="S27" i="1" s="1"/>
  <c r="BA25" i="1"/>
  <c r="BA29" i="1"/>
  <c r="BA27" i="1" s="1"/>
  <c r="BC29" i="1"/>
  <c r="BC27" i="1" s="1"/>
  <c r="BC25" i="1"/>
  <c r="AA25" i="1"/>
  <c r="AA29" i="1"/>
  <c r="AA27" i="1" s="1"/>
  <c r="AW25" i="1"/>
  <c r="AK25" i="1"/>
  <c r="AK29" i="1"/>
  <c r="AK27" i="1" s="1"/>
  <c r="AE29" i="1"/>
  <c r="AE25" i="1"/>
  <c r="AM25" i="1"/>
  <c r="AM29" i="1"/>
  <c r="AM27" i="1" s="1"/>
  <c r="AQ29" i="1"/>
  <c r="AQ27" i="1" s="1"/>
  <c r="AQ25" i="1"/>
  <c r="AV48" i="1"/>
  <c r="AW48" i="1" s="1"/>
  <c r="AC48" i="1"/>
  <c r="K43" i="1"/>
  <c r="AU29" i="1"/>
  <c r="AU27" i="1" s="1"/>
  <c r="AW55" i="1"/>
  <c r="X52" i="1"/>
  <c r="AL27" i="1"/>
  <c r="W42" i="1"/>
  <c r="X47" i="1"/>
  <c r="F43" i="1"/>
  <c r="AJ48" i="1"/>
  <c r="AK48" i="1" s="1"/>
  <c r="AY42" i="1"/>
  <c r="H48" i="1"/>
  <c r="AL48" i="1"/>
  <c r="AM48" i="1" s="1"/>
  <c r="AM55" i="1"/>
  <c r="AJ43" i="1"/>
  <c r="AI48" i="1"/>
  <c r="S41" i="5"/>
  <c r="AB41" i="5"/>
  <c r="AA41" i="5"/>
  <c r="H22" i="5"/>
  <c r="I22" i="5" s="1"/>
  <c r="I24" i="5" s="1"/>
  <c r="T26" i="5"/>
  <c r="AL47" i="5"/>
  <c r="AF41" i="5"/>
  <c r="AN26" i="5"/>
  <c r="J41" i="5"/>
  <c r="F43" i="5"/>
  <c r="F42" i="5"/>
  <c r="AH42" i="5"/>
  <c r="AL42" i="5"/>
  <c r="Y51" i="5"/>
  <c r="Z26" i="5"/>
  <c r="AV26" i="5"/>
  <c r="L42" i="5"/>
  <c r="AK54" i="5"/>
  <c r="AK47" i="5" s="1"/>
  <c r="X47" i="5"/>
  <c r="AJ41" i="5"/>
  <c r="AU42" i="5"/>
  <c r="AH47" i="5"/>
  <c r="AI47" i="5"/>
  <c r="K41" i="5"/>
  <c r="AJ47" i="5"/>
  <c r="U42" i="5"/>
  <c r="C30" i="2"/>
  <c r="Z22" i="2"/>
  <c r="AA22" i="2" s="1"/>
  <c r="AA28" i="2" s="1"/>
  <c r="AA26" i="2" s="1"/>
  <c r="AJ22" i="2"/>
  <c r="AK22" i="2" s="1"/>
  <c r="AK24" i="2" s="1"/>
  <c r="AN26" i="2"/>
  <c r="Y47" i="2"/>
  <c r="AA42" i="2"/>
  <c r="J22" i="2"/>
  <c r="K22" i="2" s="1"/>
  <c r="K24" i="2" s="1"/>
  <c r="AC42" i="2"/>
  <c r="AA47" i="2"/>
  <c r="T22" i="5"/>
  <c r="U22" i="5" s="1"/>
  <c r="U24" i="5" s="1"/>
  <c r="AF22" i="5"/>
  <c r="AG22" i="5" s="1"/>
  <c r="AG28" i="5" s="1"/>
  <c r="AG26" i="5" s="1"/>
  <c r="V26" i="5"/>
  <c r="AN22" i="5"/>
  <c r="AO22" i="5" s="1"/>
  <c r="AO24" i="5" s="1"/>
  <c r="L41" i="5"/>
  <c r="H42" i="5"/>
  <c r="AB42" i="5"/>
  <c r="H41" i="5"/>
  <c r="BA42" i="5"/>
  <c r="AH22" i="5"/>
  <c r="AI22" i="5" s="1"/>
  <c r="AI28" i="5" s="1"/>
  <c r="AI26" i="5" s="1"/>
  <c r="AA47" i="5"/>
  <c r="R26" i="5"/>
  <c r="AM47" i="5"/>
  <c r="AD41" i="5"/>
  <c r="AZ41" i="5"/>
  <c r="R41" i="5"/>
  <c r="AD22" i="5"/>
  <c r="AE22" i="5" s="1"/>
  <c r="AE28" i="5" s="1"/>
  <c r="AE26" i="5" s="1"/>
  <c r="AJ26" i="5"/>
  <c r="AT41" i="5"/>
  <c r="J26" i="5"/>
  <c r="V42" i="5"/>
  <c r="AM41" i="5"/>
  <c r="B42" i="5"/>
  <c r="BG41" i="5"/>
  <c r="AH41" i="5"/>
  <c r="AZ22" i="5"/>
  <c r="BA22" i="5" s="1"/>
  <c r="BA28" i="5" s="1"/>
  <c r="BA26" i="5" s="1"/>
  <c r="AT26" i="5"/>
  <c r="D22" i="5"/>
  <c r="E22" i="5" s="1"/>
  <c r="AN41" i="5"/>
  <c r="P48" i="5"/>
  <c r="AG42" i="5"/>
  <c r="X22" i="5"/>
  <c r="Y22" i="5" s="1"/>
  <c r="Y28" i="5" s="1"/>
  <c r="Y26" i="5" s="1"/>
  <c r="AB22" i="5"/>
  <c r="AC22" i="5" s="1"/>
  <c r="AC24" i="5" s="1"/>
  <c r="AT22" i="5"/>
  <c r="AU22" i="5" s="1"/>
  <c r="AU24" i="5" s="1"/>
  <c r="Q22" i="5"/>
  <c r="R22" i="5"/>
  <c r="S22" i="5" s="1"/>
  <c r="S28" i="5" s="1"/>
  <c r="S26" i="5" s="1"/>
  <c r="J22" i="5"/>
  <c r="K22" i="5" s="1"/>
  <c r="K24" i="5" s="1"/>
  <c r="V22" i="5"/>
  <c r="W22" i="5" s="1"/>
  <c r="W24" i="5" s="1"/>
  <c r="BF22" i="5"/>
  <c r="BG22" i="5" s="1"/>
  <c r="BG28" i="5" s="1"/>
  <c r="BG26" i="5" s="1"/>
  <c r="AL22" i="5"/>
  <c r="AM22" i="5" s="1"/>
  <c r="AM24" i="5" s="1"/>
  <c r="Y42" i="5"/>
  <c r="L22" i="5"/>
  <c r="M22" i="5" s="1"/>
  <c r="M24" i="5" s="1"/>
  <c r="AV22" i="5"/>
  <c r="AW22" i="5" s="1"/>
  <c r="AW24" i="5" s="1"/>
  <c r="AN47" i="5"/>
  <c r="BE42" i="5"/>
  <c r="M42" i="5"/>
  <c r="P47" i="5"/>
  <c r="AO42" i="5"/>
  <c r="Z22" i="5"/>
  <c r="AA22" i="5" s="1"/>
  <c r="AA24" i="5" s="1"/>
  <c r="Z47" i="5"/>
  <c r="BD22" i="5"/>
  <c r="BE22" i="5" s="1"/>
  <c r="BE24" i="5" s="1"/>
  <c r="AJ22" i="5"/>
  <c r="AK22" i="5" s="1"/>
  <c r="AK28" i="5" s="1"/>
  <c r="AK26" i="5" s="1"/>
  <c r="AO47" i="5"/>
  <c r="B26" i="5"/>
  <c r="AH26" i="5"/>
  <c r="F38" i="5"/>
  <c r="F22" i="5" s="1"/>
  <c r="G22" i="5" s="1"/>
  <c r="D42" i="2"/>
  <c r="AB42" i="2"/>
  <c r="R42" i="2"/>
  <c r="BF56" i="2"/>
  <c r="Z42" i="2"/>
  <c r="AF41" i="2"/>
  <c r="Y41" i="2"/>
  <c r="AK47" i="2"/>
  <c r="BF47" i="2"/>
  <c r="D26" i="2"/>
  <c r="BD42" i="2"/>
  <c r="D22" i="2"/>
  <c r="AH22" i="2"/>
  <c r="AI22" i="2" s="1"/>
  <c r="AI28" i="2" s="1"/>
  <c r="AI26" i="2" s="1"/>
  <c r="BD22" i="2"/>
  <c r="BE22" i="2" s="1"/>
  <c r="BE24" i="2" s="1"/>
  <c r="R22" i="2"/>
  <c r="S22" i="2" s="1"/>
  <c r="S28" i="2" s="1"/>
  <c r="S26" i="2" s="1"/>
  <c r="AL22" i="2"/>
  <c r="AM22" i="2" s="1"/>
  <c r="AM24" i="2" s="1"/>
  <c r="AV22" i="2"/>
  <c r="AW22" i="2" s="1"/>
  <c r="AW28" i="2" s="1"/>
  <c r="AW26" i="2" s="1"/>
  <c r="L22" i="2"/>
  <c r="M22" i="2" s="1"/>
  <c r="M28" i="2" s="1"/>
  <c r="M26" i="2" s="1"/>
  <c r="AZ22" i="2"/>
  <c r="BA22" i="2" s="1"/>
  <c r="BA28" i="2" s="1"/>
  <c r="BA26" i="2" s="1"/>
  <c r="AJ41" i="2"/>
  <c r="X22" i="2"/>
  <c r="Y22" i="2" s="1"/>
  <c r="Y28" i="2" s="1"/>
  <c r="Y26" i="2" s="1"/>
  <c r="AT22" i="2"/>
  <c r="AU22" i="2" s="1"/>
  <c r="AU28" i="2" s="1"/>
  <c r="AU26" i="2" s="1"/>
  <c r="AD22" i="2"/>
  <c r="AE22" i="2" s="1"/>
  <c r="AE28" i="2" s="1"/>
  <c r="AE26" i="2" s="1"/>
  <c r="X42" i="2"/>
  <c r="AF22" i="2"/>
  <c r="AG22" i="2" s="1"/>
  <c r="AG28" i="2" s="1"/>
  <c r="AG26" i="2" s="1"/>
  <c r="V41" i="2"/>
  <c r="AL47" i="2"/>
  <c r="AM41" i="2"/>
  <c r="AU41" i="2"/>
  <c r="V22" i="2"/>
  <c r="W22" i="2" s="1"/>
  <c r="W28" i="2" s="1"/>
  <c r="W26" i="2" s="1"/>
  <c r="T22" i="2"/>
  <c r="U22" i="2" s="1"/>
  <c r="U24" i="2" s="1"/>
  <c r="AH47" i="2"/>
  <c r="BF22" i="2"/>
  <c r="BG24" i="2" s="1"/>
  <c r="AN22" i="2"/>
  <c r="AO22" i="2" s="1"/>
  <c r="AO24" i="2" s="1"/>
  <c r="H22" i="2"/>
  <c r="I22" i="2" s="1"/>
  <c r="I24" i="2" s="1"/>
  <c r="AQ28" i="5"/>
  <c r="AQ24" i="5"/>
  <c r="BE28" i="5"/>
  <c r="BE26" i="5" s="1"/>
  <c r="C26" i="5"/>
  <c r="C24" i="5"/>
  <c r="BC24" i="5"/>
  <c r="BC28" i="5"/>
  <c r="AY24" i="5"/>
  <c r="AY28" i="5"/>
  <c r="AY26" i="5" s="1"/>
  <c r="BI24" i="5"/>
  <c r="BI28" i="5"/>
  <c r="BI26" i="5" s="1"/>
  <c r="AW28" i="5"/>
  <c r="AW26" i="5" s="1"/>
  <c r="E28" i="5"/>
  <c r="E26" i="5" s="1"/>
  <c r="E24" i="5"/>
  <c r="BG47" i="5"/>
  <c r="O24" i="5"/>
  <c r="E42" i="5"/>
  <c r="BG56" i="5"/>
  <c r="BF55" i="5"/>
  <c r="D26" i="5"/>
  <c r="BF56" i="5"/>
  <c r="G42" i="5"/>
  <c r="F38" i="2"/>
  <c r="X26" i="2"/>
  <c r="AB26" i="2"/>
  <c r="AD26" i="2"/>
  <c r="AZ42" i="2"/>
  <c r="BE41" i="2"/>
  <c r="BG42" i="2"/>
  <c r="P48" i="2"/>
  <c r="BF42" i="2"/>
  <c r="V26" i="2"/>
  <c r="AN47" i="2"/>
  <c r="M42" i="2"/>
  <c r="Z51" i="2"/>
  <c r="E41" i="2"/>
  <c r="BF26" i="2"/>
  <c r="AK41" i="2"/>
  <c r="U41" i="2"/>
  <c r="W41" i="2"/>
  <c r="AS26" i="2"/>
  <c r="AS24" i="2" s="1"/>
  <c r="AI41" i="2"/>
  <c r="AH42" i="2"/>
  <c r="AJ47" i="2"/>
  <c r="AJ42" i="2"/>
  <c r="AE42" i="2"/>
  <c r="BC24" i="2"/>
  <c r="BC28" i="2"/>
  <c r="B42" i="2"/>
  <c r="AN41" i="2"/>
  <c r="H26" i="2"/>
  <c r="AM47" i="2"/>
  <c r="BD26" i="2"/>
  <c r="BG55" i="2"/>
  <c r="AO47" i="2"/>
  <c r="AJ26" i="2"/>
  <c r="AL26" i="2"/>
  <c r="J26" i="2"/>
  <c r="AI47" i="2"/>
  <c r="Z26" i="2"/>
  <c r="X47" i="2"/>
  <c r="AT26" i="2"/>
  <c r="AZ26" i="2"/>
  <c r="B26" i="2"/>
  <c r="AF26" i="2"/>
  <c r="L26" i="2"/>
  <c r="AV26" i="2"/>
  <c r="R26" i="2"/>
  <c r="T42" i="2"/>
  <c r="AQ28" i="2"/>
  <c r="AQ24" i="2"/>
  <c r="BI24" i="2"/>
  <c r="BI28" i="2"/>
  <c r="BI26" i="2" s="1"/>
  <c r="O28" i="2"/>
  <c r="O26" i="2" s="1"/>
  <c r="O24" i="2"/>
  <c r="AT42" i="2"/>
  <c r="BG47" i="2"/>
  <c r="T26" i="2"/>
  <c r="AH26" i="2"/>
  <c r="J42" i="2"/>
  <c r="I41" i="2"/>
  <c r="C42" i="2"/>
  <c r="K41" i="2"/>
  <c r="AY28" i="2"/>
  <c r="AY26" i="2" s="1"/>
  <c r="D41" i="2"/>
  <c r="G41" i="2"/>
  <c r="I28" i="5" l="1"/>
  <c r="I26" i="5" s="1"/>
  <c r="AE24" i="5"/>
  <c r="U28" i="5"/>
  <c r="U26" i="5" s="1"/>
  <c r="AA28" i="5"/>
  <c r="AA26" i="5" s="1"/>
  <c r="AO29" i="1"/>
  <c r="AO27" i="1" s="1"/>
  <c r="AI25" i="1"/>
  <c r="E25" i="1"/>
  <c r="AS29" i="1"/>
  <c r="AS27" i="1" s="1"/>
  <c r="AC28" i="2"/>
  <c r="AC26" i="2" s="1"/>
  <c r="K28" i="2"/>
  <c r="K26" i="2" s="1"/>
  <c r="Q24" i="2"/>
  <c r="U28" i="2"/>
  <c r="U26" i="2" s="1"/>
  <c r="S24" i="2"/>
  <c r="AE24" i="2"/>
  <c r="AU28" i="5"/>
  <c r="AU26" i="5" s="1"/>
  <c r="AI24" i="5"/>
  <c r="M28" i="5"/>
  <c r="M26" i="5" s="1"/>
  <c r="AC28" i="5"/>
  <c r="AC26" i="5" s="1"/>
  <c r="AG24" i="5"/>
  <c r="BA24" i="5"/>
  <c r="S24" i="5"/>
  <c r="AO28" i="5"/>
  <c r="AO26" i="5" s="1"/>
  <c r="AK24" i="5"/>
  <c r="AM28" i="2"/>
  <c r="AM26" i="2" s="1"/>
  <c r="AU24" i="2"/>
  <c r="AK28" i="2"/>
  <c r="AK26" i="2" s="1"/>
  <c r="AA24" i="2"/>
  <c r="AM28" i="5"/>
  <c r="AM26" i="5" s="1"/>
  <c r="BG24" i="5"/>
  <c r="Y24" i="5"/>
  <c r="Q28" i="5"/>
  <c r="Q24" i="5"/>
  <c r="W28" i="5"/>
  <c r="W26" i="5" s="1"/>
  <c r="K28" i="5"/>
  <c r="K26" i="5" s="1"/>
  <c r="F26" i="5"/>
  <c r="G38" i="2"/>
  <c r="G47" i="2" s="1"/>
  <c r="F47" i="2"/>
  <c r="BA24" i="2"/>
  <c r="G38" i="5"/>
  <c r="G47" i="5" s="1"/>
  <c r="F47" i="5"/>
  <c r="M24" i="2"/>
  <c r="AI24" i="2"/>
  <c r="AO28" i="2"/>
  <c r="AO26" i="2" s="1"/>
  <c r="W24" i="2"/>
  <c r="C28" i="2"/>
  <c r="C26" i="2" s="1"/>
  <c r="C24" i="2"/>
  <c r="Y24" i="2"/>
  <c r="BG28" i="2"/>
  <c r="BG26" i="2" s="1"/>
  <c r="AW24" i="2"/>
  <c r="AG24" i="2"/>
  <c r="I28" i="2"/>
  <c r="I26" i="2" s="1"/>
  <c r="D59" i="2"/>
  <c r="E22" i="2"/>
  <c r="G28" i="5"/>
  <c r="G24" i="5"/>
  <c r="F26" i="2"/>
  <c r="F22" i="2"/>
  <c r="G22" i="2" s="1"/>
  <c r="G28" i="2" s="1"/>
  <c r="G26" i="2" l="1"/>
  <c r="G26" i="5"/>
  <c r="E28" i="2"/>
  <c r="E26" i="2" s="1"/>
  <c r="E24" i="2"/>
  <c r="G24" i="2"/>
</calcChain>
</file>

<file path=xl/comments1.xml><?xml version="1.0" encoding="utf-8"?>
<comments xmlns="http://schemas.openxmlformats.org/spreadsheetml/2006/main">
  <authors>
    <author>Leverette</author>
    <author>Leverette, Terry</author>
    <author>SCJD</author>
  </authors>
  <commentList>
    <comment ref="N20" authorId="0" shapeId="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20" authorId="0" shapeId="0">
      <text>
        <r>
          <rPr>
            <b/>
            <sz val="12"/>
            <color indexed="81"/>
            <rFont val="Tahoma"/>
            <family val="2"/>
          </rPr>
          <t xml:space="preserve">Insurance fraud, Section 38-55-560
</t>
        </r>
        <r>
          <rPr>
            <sz val="12"/>
            <color indexed="81"/>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color indexed="81"/>
            <rFont val="Tahoma"/>
            <family val="2"/>
          </rPr>
          <t xml:space="preserve">
</t>
        </r>
      </text>
    </comment>
    <comment ref="R20" authorId="0"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shapeId="0">
      <text>
        <r>
          <rPr>
            <b/>
            <sz val="12"/>
            <color indexed="81"/>
            <rFont val="Tahoma"/>
            <family val="2"/>
          </rPr>
          <t xml:space="preserve">Game or fish law violations, Sections 50-9-910, 50-5-25, 50-21-160, 50-23-220, and 50-9-920
</t>
        </r>
        <r>
          <rPr>
            <sz val="12"/>
            <color indexed="81"/>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color indexed="81"/>
            <rFont val="Tahoma"/>
            <family val="2"/>
          </rPr>
          <t xml:space="preserve">
</t>
        </r>
      </text>
    </comment>
    <comment ref="X20" authorId="0" shapeId="0">
      <text>
        <r>
          <rPr>
            <sz val="12"/>
            <color indexed="81"/>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Z20" authorId="1" shapeId="0">
      <text>
        <r>
          <rPr>
            <b/>
            <sz val="12"/>
            <color indexed="81"/>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color indexed="81"/>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BB20"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29" authorId="0" shapeId="0">
      <text>
        <r>
          <rPr>
            <b/>
            <sz val="12"/>
            <color indexed="81"/>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color indexed="81"/>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color indexed="81"/>
            <rFont val="Tahoma"/>
            <family val="2"/>
          </rPr>
          <t xml:space="preserve">
</t>
        </r>
      </text>
    </comment>
    <comment ref="O29" authorId="0"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color indexed="81"/>
            <rFont val="Tahoma"/>
          </rPr>
          <t xml:space="preserve">
</t>
        </r>
      </text>
    </comment>
    <comment ref="A30" authorId="0" shapeId="0">
      <text>
        <r>
          <rPr>
            <b/>
            <sz val="12"/>
            <color indexed="81"/>
            <rFont val="Tahoma"/>
            <family val="2"/>
          </rPr>
          <t xml:space="preserve">Surcharge on all convictions, Section 14-1-211
</t>
        </r>
        <r>
          <rPr>
            <sz val="12"/>
            <color indexed="81"/>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color indexed="81"/>
            <rFont val="Tahoma"/>
            <family val="2"/>
          </rPr>
          <t xml:space="preserve">
</t>
        </r>
      </text>
    </comment>
    <comment ref="A31" authorId="0" shapeId="0">
      <text>
        <r>
          <rPr>
            <b/>
            <sz val="12"/>
            <color indexed="81"/>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2" authorId="0" shapeId="0">
      <text>
        <r>
          <rPr>
            <b/>
            <sz val="12"/>
            <color indexed="81"/>
            <rFont val="Tahoma"/>
            <family val="2"/>
          </rPr>
          <t xml:space="preserve">Surcharge on convictions of Sections 56-5-2930(DUI) and 56-5-2933(DUAC), Section 14-1-211(A)(2)
</t>
        </r>
        <r>
          <rPr>
            <sz val="12"/>
            <color indexed="81"/>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color indexed="81"/>
            <rFont val="Tahoma"/>
          </rPr>
          <t xml:space="preserve">
</t>
        </r>
      </text>
    </comment>
    <comment ref="A33" authorId="0" shapeId="0">
      <text>
        <r>
          <rPr>
            <b/>
            <sz val="12"/>
            <color indexed="81"/>
            <rFont val="Tahoma"/>
            <family val="2"/>
          </rPr>
          <t>DUI assessment, Section 56-5-2995(B)</t>
        </r>
        <r>
          <rPr>
            <sz val="12"/>
            <color indexed="81"/>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4" authorId="0" shapeId="0">
      <text>
        <r>
          <rPr>
            <b/>
            <sz val="12"/>
            <color indexed="81"/>
            <rFont val="Tahoma"/>
            <family val="2"/>
          </rPr>
          <t xml:space="preserve">Drug Court Surcharge, Section § 14-1-213
</t>
        </r>
        <r>
          <rPr>
            <b/>
            <sz val="12"/>
            <color indexed="10"/>
            <rFont val="Tahoma"/>
            <family val="2"/>
          </rPr>
          <t>After June 2, 2010 R. 262, S. 1154</t>
        </r>
        <r>
          <rPr>
            <b/>
            <sz val="12"/>
            <color indexed="81"/>
            <rFont val="Tahoma"/>
            <family val="2"/>
          </rPr>
          <t xml:space="preserve">
</t>
        </r>
        <r>
          <rPr>
            <sz val="12"/>
            <color indexed="81"/>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color indexed="81"/>
            <rFont val="Tahoma"/>
            <family val="2"/>
          </rPr>
          <t xml:space="preserve">
</t>
        </r>
        <r>
          <rPr>
            <b/>
            <sz val="12"/>
            <color indexed="10"/>
            <rFont val="Tahoma"/>
            <family val="2"/>
          </rPr>
          <t>Before June 2, 2010</t>
        </r>
        <r>
          <rPr>
            <b/>
            <sz val="12"/>
            <color indexed="81"/>
            <rFont val="Tahoma"/>
            <family val="2"/>
          </rPr>
          <t xml:space="preserve">
</t>
        </r>
        <r>
          <rPr>
            <sz val="12"/>
            <color indexed="81"/>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shapeId="0">
      <text>
        <r>
          <rPr>
            <b/>
            <sz val="12"/>
            <color indexed="81"/>
            <rFont val="Tahoma"/>
            <family val="2"/>
          </rPr>
          <t>Boating Under the Influence Breath Test Fee, Section 50-21-114</t>
        </r>
        <r>
          <rPr>
            <sz val="12"/>
            <color indexed="81"/>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6" authorId="0" shapeId="0">
      <text>
        <r>
          <rPr>
            <b/>
            <sz val="12"/>
            <color indexed="81"/>
            <rFont val="Tahoma"/>
            <family val="2"/>
          </rPr>
          <t>DUI Vehicle Assessment, Section 56-5-2942 (J)</t>
        </r>
        <r>
          <rPr>
            <sz val="12"/>
            <color indexed="81"/>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7" authorId="0" shapeId="0">
      <text>
        <r>
          <rPr>
            <b/>
            <sz val="12"/>
            <color indexed="81"/>
            <rFont val="Tahoma"/>
            <family val="2"/>
          </rPr>
          <t xml:space="preserve">11.    DUI, DUAC, Felony DUI Breath Test Fee, Section 56-5-2950(E)                                                                         </t>
        </r>
        <r>
          <rPr>
            <sz val="12"/>
            <color indexed="81"/>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color indexed="81"/>
            <rFont val="Tahoma"/>
            <family val="2"/>
          </rPr>
          <t xml:space="preserve">  </t>
        </r>
      </text>
    </comment>
    <comment ref="A38" authorId="2" shapeId="0">
      <text>
        <r>
          <rPr>
            <b/>
            <sz val="11"/>
            <color indexed="10"/>
            <rFont val="Tahoma"/>
            <family val="2"/>
          </rPr>
          <t xml:space="preserve">10. Conditional Discharge fee, Section 44-53-450(C) </t>
        </r>
        <r>
          <rPr>
            <b/>
            <sz val="11"/>
            <color indexed="8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1" authorId="0" shapeId="0">
      <text>
        <r>
          <rPr>
            <b/>
            <sz val="12"/>
            <color indexed="81"/>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color indexed="81"/>
            <rFont val="Tahoma"/>
          </rPr>
          <t xml:space="preserve">
</t>
        </r>
      </text>
    </comment>
    <comment ref="A42" authorId="0" shapeId="0">
      <text>
        <r>
          <rPr>
            <b/>
            <sz val="12"/>
            <color indexed="81"/>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color indexed="81"/>
            <rFont val="Tahoma"/>
          </rPr>
          <t xml:space="preserve">
</t>
        </r>
        <r>
          <rPr>
            <sz val="8"/>
            <color indexed="81"/>
            <rFont val="Tahoma"/>
          </rPr>
          <t xml:space="preserve">
</t>
        </r>
      </text>
    </comment>
    <comment ref="A43" authorId="0" shapeId="0">
      <text>
        <r>
          <rPr>
            <b/>
            <sz val="10"/>
            <color indexed="81"/>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color indexed="81"/>
            <rFont val="Tahoma"/>
          </rPr>
          <t xml:space="preserve">
  </t>
        </r>
        <r>
          <rPr>
            <sz val="8"/>
            <color indexed="81"/>
            <rFont val="Tahoma"/>
          </rPr>
          <t xml:space="preserve">
</t>
        </r>
      </text>
    </comment>
    <comment ref="A55" authorId="0" shapeId="0">
      <text>
        <r>
          <rPr>
            <b/>
            <sz val="12"/>
            <color indexed="81"/>
            <rFont val="Tahoma"/>
            <family val="2"/>
          </rPr>
          <t xml:space="preserve">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color indexed="81"/>
            <rFont val="Tahoma"/>
            <family val="2"/>
          </rPr>
          <t xml:space="preserve">Felony DUI, $100.00 Pull-Out, Section 56-5-2945 (C)
</t>
        </r>
        <r>
          <rPr>
            <sz val="12"/>
            <color indexed="81"/>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color indexed="81"/>
            <rFont val="Tahoma"/>
            <family val="2"/>
          </rPr>
          <t xml:space="preserve"> </t>
        </r>
      </text>
    </comment>
    <comment ref="A56" authorId="0" shapeId="0">
      <text>
        <r>
          <rPr>
            <b/>
            <sz val="12"/>
            <color indexed="81"/>
            <rFont val="Tahoma"/>
            <family val="2"/>
          </rPr>
          <t xml:space="preserve">DUI and DUAC, $200.00 Pull-Out, Section 56-5-2940 </t>
        </r>
        <r>
          <rPr>
            <sz val="12"/>
            <color indexed="81"/>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A57" authorId="1" shapeId="0">
      <text>
        <r>
          <rPr>
            <b/>
            <sz val="12"/>
            <color indexed="81"/>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color indexed="81"/>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A58"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tleverette</author>
    <author>Leverette, Terry</author>
    <author>Leverette</author>
    <author>SCJD</author>
  </authors>
  <commentList>
    <comment ref="A4" authorId="0" shapeId="0">
      <text>
        <r>
          <rPr>
            <b/>
            <sz val="8"/>
            <color indexed="81"/>
            <rFont val="Tahoma"/>
          </rPr>
          <t>IF BOND ESTREATEMENT ENTER TOTAL BOND AMOUNT</t>
        </r>
        <r>
          <rPr>
            <sz val="8"/>
            <color indexed="81"/>
            <rFont val="Tahoma"/>
          </rPr>
          <t xml:space="preserve">
</t>
        </r>
      </text>
    </comment>
    <comment ref="F18" authorId="1" shapeId="0">
      <text>
        <r>
          <rPr>
            <b/>
            <sz val="14"/>
            <color indexed="81"/>
            <rFont val="Tahoma"/>
            <family val="2"/>
          </rPr>
          <t xml:space="preserve">
Littering Cigarett Components &lt; 15 LB  </t>
        </r>
        <r>
          <rPr>
            <b/>
            <sz val="14"/>
            <color indexed="10"/>
            <rFont val="Tahoma"/>
            <family val="2"/>
          </rPr>
          <t>2322</t>
        </r>
        <r>
          <rPr>
            <b/>
            <sz val="14"/>
            <color indexed="81"/>
            <rFont val="Tahoma"/>
            <family val="2"/>
          </rPr>
          <t xml:space="preserve">
Littering Area Not Intended for Deposit of Garnage  &lt; 15 LB  </t>
        </r>
        <r>
          <rPr>
            <b/>
            <sz val="14"/>
            <color indexed="10"/>
            <rFont val="Tahoma"/>
            <family val="2"/>
          </rPr>
          <t>3126</t>
        </r>
        <r>
          <rPr>
            <b/>
            <sz val="14"/>
            <color indexed="81"/>
            <rFont val="Tahoma"/>
            <family val="2"/>
          </rPr>
          <t xml:space="preserve">
Littering on Public or Private Property &gt;15 to &lt;500 lbs 1st </t>
        </r>
        <r>
          <rPr>
            <b/>
            <sz val="14"/>
            <color indexed="10"/>
            <rFont val="Tahoma"/>
            <family val="2"/>
          </rPr>
          <t>3907</t>
        </r>
        <r>
          <rPr>
            <b/>
            <sz val="14"/>
            <color indexed="81"/>
            <rFont val="Tahoma"/>
            <family val="2"/>
          </rPr>
          <t xml:space="preserve">
Littering on Public or Private Property &gt;15 to &lt;500 lbs 2st  </t>
        </r>
        <r>
          <rPr>
            <b/>
            <sz val="14"/>
            <color indexed="10"/>
            <rFont val="Tahoma"/>
            <family val="2"/>
          </rPr>
          <t>3908</t>
        </r>
        <r>
          <rPr>
            <b/>
            <sz val="14"/>
            <color indexed="81"/>
            <rFont val="Tahoma"/>
            <family val="2"/>
          </rPr>
          <t xml:space="preserve">
Littering on Public or Private Property &gt;15 to &lt;500 lbs 3st  </t>
        </r>
        <r>
          <rPr>
            <b/>
            <sz val="14"/>
            <color indexed="10"/>
            <rFont val="Tahoma"/>
            <family val="2"/>
          </rPr>
          <t>3909</t>
        </r>
        <r>
          <rPr>
            <b/>
            <sz val="14"/>
            <color indexed="81"/>
            <rFont val="Tahoma"/>
            <family val="2"/>
          </rPr>
          <t xml:space="preserve"> 
Littering on Public or Private Property &gt;500 lbs  </t>
        </r>
        <r>
          <rPr>
            <b/>
            <sz val="14"/>
            <color indexed="10"/>
            <rFont val="Tahoma"/>
            <family val="2"/>
          </rPr>
          <t>635  See Law **</t>
        </r>
      </text>
    </comment>
    <comment ref="J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R19" authorId="2" shapeId="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text>
        <r>
          <rPr>
            <b/>
            <sz val="14"/>
            <color indexed="10"/>
            <rFont val="Tahoma"/>
            <family val="2"/>
          </rPr>
          <t>Civil Penalty with Assessments</t>
        </r>
      </text>
    </comment>
    <comment ref="AZ19"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text>
        <r>
          <rPr>
            <b/>
            <sz val="9"/>
            <color indexed="81"/>
            <rFont val="Tahoma"/>
            <charset val="1"/>
          </rPr>
          <t xml:space="preserve">Section 58-23-1680 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H19" authorId="1"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J19" authorId="1"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text>
        <r>
          <rPr>
            <sz val="10"/>
            <color indexed="81"/>
            <rFont val="Tahoma"/>
            <family val="2"/>
          </rPr>
          <t xml:space="preserve">The amount collected as assessments must be forwarded each month to the County Treasurer, who shall retain 11.16% of the revenue generated by the assessment for the county, and transmit the remaining </t>
        </r>
        <r>
          <rPr>
            <u/>
            <sz val="10"/>
            <color indexed="10"/>
            <rFont val="Tahoma"/>
            <family val="2"/>
          </rPr>
          <t>88.84% by the fifteenth of each month to the State Treasurer on</t>
        </r>
        <r>
          <rPr>
            <sz val="10"/>
            <color indexed="81"/>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6"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7"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color indexed="81"/>
            <rFont val="Tahoma"/>
          </rPr>
          <t xml:space="preserve">
</t>
        </r>
        <r>
          <rPr>
            <sz val="8"/>
            <color indexed="81"/>
            <rFont val="Tahoma"/>
          </rPr>
          <t xml:space="preserve">
</t>
        </r>
      </text>
    </comment>
    <comment ref="A48" authorId="2" shapeId="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9" authorId="2" shapeId="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50" authorId="2" shapeId="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1" authorId="2" shapeId="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2" authorId="2" shapeId="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3"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4" authorId="2" shapeId="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5" authorId="1" shapeId="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6" authorId="1" shapeId="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7"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tleverette</author>
    <author>Leverette, Terry</author>
    <author>Leverette</author>
    <author>SCJD</author>
  </authors>
  <commentList>
    <comment ref="A4" authorId="0" shapeId="0">
      <text>
        <r>
          <rPr>
            <b/>
            <sz val="8"/>
            <color indexed="81"/>
            <rFont val="Tahoma"/>
          </rPr>
          <t>IF BOND ESTREATEMENT ENTER TOTAL BOND AMOUNT</t>
        </r>
        <r>
          <rPr>
            <sz val="8"/>
            <color indexed="81"/>
            <rFont val="Tahoma"/>
          </rPr>
          <t xml:space="preserve">
</t>
        </r>
      </text>
    </comment>
    <comment ref="F18" authorId="1" shapeId="0">
      <text>
        <r>
          <rPr>
            <sz val="14"/>
            <color indexed="81"/>
            <rFont val="Tahoma"/>
            <family val="2"/>
          </rPr>
          <t xml:space="preserve">
Littering Cigarett Components &lt; 15 LB  </t>
        </r>
        <r>
          <rPr>
            <sz val="14"/>
            <color indexed="10"/>
            <rFont val="Tahoma"/>
            <family val="2"/>
          </rPr>
          <t xml:space="preserve">2322
</t>
        </r>
        <r>
          <rPr>
            <sz val="14"/>
            <color indexed="81"/>
            <rFont val="Tahoma"/>
            <family val="2"/>
          </rPr>
          <t xml:space="preserve">
Littering Area Not Intended for Deposit of Garnage  &lt; 15 LB  </t>
        </r>
        <r>
          <rPr>
            <sz val="14"/>
            <color indexed="10"/>
            <rFont val="Tahoma"/>
            <family val="2"/>
          </rPr>
          <t xml:space="preserve">3126
</t>
        </r>
        <r>
          <rPr>
            <sz val="14"/>
            <color indexed="81"/>
            <rFont val="Tahoma"/>
            <family val="2"/>
          </rPr>
          <t xml:space="preserve">
Littering on Public or Private Property &gt;15 to &lt;500 lbs 1st</t>
        </r>
        <r>
          <rPr>
            <sz val="14"/>
            <color indexed="10"/>
            <rFont val="Tahoma"/>
            <family val="2"/>
          </rPr>
          <t xml:space="preserve"> 3907
</t>
        </r>
        <r>
          <rPr>
            <sz val="14"/>
            <color indexed="81"/>
            <rFont val="Tahoma"/>
            <family val="2"/>
          </rPr>
          <t xml:space="preserve">
Littering on Public or Private Property &gt;15 to &lt;500 lbs 2st </t>
        </r>
        <r>
          <rPr>
            <sz val="14"/>
            <color indexed="10"/>
            <rFont val="Tahoma"/>
            <family val="2"/>
          </rPr>
          <t xml:space="preserve"> 3908
</t>
        </r>
        <r>
          <rPr>
            <sz val="14"/>
            <color indexed="81"/>
            <rFont val="Tahoma"/>
            <family val="2"/>
          </rPr>
          <t xml:space="preserve">
Littering on Public or Private Property &gt;15 to &lt;500 lbs 3st  </t>
        </r>
        <r>
          <rPr>
            <sz val="14"/>
            <color indexed="10"/>
            <rFont val="Tahoma"/>
            <family val="2"/>
          </rPr>
          <t>3909</t>
        </r>
        <r>
          <rPr>
            <sz val="14"/>
            <color indexed="81"/>
            <rFont val="Tahoma"/>
            <family val="2"/>
          </rPr>
          <t xml:space="preserve"> 
Littering on Public or Private Property &gt;500 lbs  </t>
        </r>
        <r>
          <rPr>
            <sz val="14"/>
            <color indexed="10"/>
            <rFont val="Tahoma"/>
            <family val="2"/>
          </rPr>
          <t>635  See Law **</t>
        </r>
      </text>
    </comment>
    <comment ref="J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text>
        <r>
          <rPr>
            <b/>
            <sz val="12"/>
            <color indexed="81"/>
            <rFont val="Tahoma"/>
            <family val="2"/>
          </rPr>
          <t xml:space="preserve">Bond estreatments, Section 17-15-260
</t>
        </r>
        <r>
          <rPr>
            <sz val="12"/>
            <color indexed="81"/>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R19" authorId="2" shapeId="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text>
        <r>
          <rPr>
            <b/>
            <sz val="14"/>
            <color indexed="10"/>
            <rFont val="Tahoma"/>
            <family val="2"/>
          </rPr>
          <t>Civil Penalty with Assessments</t>
        </r>
      </text>
    </comment>
    <comment ref="AZ19" authorId="1" shapeId="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text>
        <r>
          <rPr>
            <b/>
            <sz val="12"/>
            <color indexed="81"/>
            <rFont val="Tahoma"/>
            <family val="2"/>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b/>
            <sz val="9"/>
            <color indexed="81"/>
            <rFont val="Tahoma"/>
            <charset val="1"/>
          </rPr>
          <t xml:space="preserve">
</t>
        </r>
        <r>
          <rPr>
            <sz val="9"/>
            <color indexed="81"/>
            <rFont val="Tahoma"/>
            <charset val="1"/>
          </rPr>
          <t xml:space="preserve">
</t>
        </r>
      </text>
    </comment>
    <comment ref="BH19" authorId="1"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J19" authorId="1" shapeId="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37" authorId="3" shapeId="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text>
        <r>
          <rPr>
            <sz val="11"/>
            <color indexed="81"/>
            <rFont val="Tahoma"/>
            <family val="2"/>
          </rPr>
          <t xml:space="preserve">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11"/>
            <color indexed="10"/>
            <rFont val="Tahoma"/>
            <family val="2"/>
          </rPr>
          <t xml:space="preserve">
§ 14-1-208. Additional assessment, municipal court;  remittance;  disposition;  annual audits.</t>
        </r>
        <r>
          <rPr>
            <sz val="11"/>
            <color indexed="81"/>
            <rFont val="Tahoma"/>
            <family val="2"/>
          </rPr>
          <t xml:space="preserve">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10"/>
            <color indexed="81"/>
            <rFont val="Tahoma"/>
            <family val="2"/>
          </rPr>
          <t xml:space="preserve">
</t>
        </r>
      </text>
    </comment>
    <comment ref="A46" authorId="2" shapeId="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A47" authorId="2" shapeId="0">
      <text>
        <r>
          <rPr>
            <b/>
            <sz val="12"/>
            <color indexed="10"/>
            <rFont val="Tahoma"/>
            <family val="2"/>
          </rPr>
          <t>Municipal Judges' criminal fines, penalties, or forfeitures, Section 14-25-85</t>
        </r>
        <r>
          <rPr>
            <b/>
            <sz val="12"/>
            <color indexed="81"/>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8"/>
            <color indexed="81"/>
            <rFont val="Tahoma"/>
          </rPr>
          <t xml:space="preserve">
</t>
        </r>
        <r>
          <rPr>
            <sz val="8"/>
            <color indexed="81"/>
            <rFont val="Tahoma"/>
          </rPr>
          <t xml:space="preserve">
</t>
        </r>
      </text>
    </comment>
    <comment ref="A48" authorId="2" shapeId="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A49" authorId="2" shapeId="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A50" authorId="2" shapeId="0">
      <text>
        <r>
          <rPr>
            <b/>
            <sz val="12"/>
            <color indexed="81"/>
            <rFont val="Tahoma"/>
            <family val="2"/>
          </rPr>
          <t xml:space="preserve">Cruelty to animals, Section 47-1-60
</t>
        </r>
        <r>
          <rPr>
            <sz val="12"/>
            <color indexed="81"/>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color indexed="81"/>
            <rFont val="Tahoma"/>
          </rPr>
          <t xml:space="preserve">
</t>
        </r>
      </text>
    </comment>
    <comment ref="A51" authorId="2" shapeId="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A52" authorId="2" shapeId="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53" authorId="2" shapeId="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54" authorId="2" shapeId="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55" authorId="1" shapeId="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A56" authorId="1" shapeId="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A57" authorId="1" shapeId="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<sst xmlns="http://schemas.openxmlformats.org/spreadsheetml/2006/main" count="439" uniqueCount="140">
  <si>
    <t>STATE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</si>
  <si>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</si>
  <si>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</si>
  <si>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</si>
  <si>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</si>
  <si>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</si>
  <si>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</si>
  <si>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</si>
  <si>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</si>
  <si>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</si>
  <si>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FRAUDULENT CHECK</t>
  </si>
  <si>
    <t>BOND ESTREATMENTS</t>
  </si>
  <si>
    <t>$100.00 VICTIM FUND</t>
  </si>
  <si>
    <t>DEPARTMENT OF NATURAL RESOURCES</t>
  </si>
  <si>
    <t>NUMBER OF INSTALLMENTS PAYMENTS</t>
  </si>
  <si>
    <t>MAGISTRATE COURT FINE</t>
  </si>
  <si>
    <t>COUNTY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</si>
  <si>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</si>
  <si>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</si>
  <si>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</si>
  <si>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</si>
  <si>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</si>
  <si>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</si>
  <si>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</si>
  <si>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</si>
  <si>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</si>
  <si>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</si>
  <si>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</si>
  <si>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</si>
  <si>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</si>
  <si>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</si>
  <si>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</si>
  <si>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</si>
  <si>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</si>
  <si>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</si>
  <si>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</si>
  <si>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</si>
  <si>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</si>
  <si>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</si>
  <si>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</si>
  <si>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</si>
  <si>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</si>
  <si>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</si>
  <si>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</si>
  <si>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</si>
  <si>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</si>
  <si>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</si>
  <si>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</si>
  <si>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</si>
  <si>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</si>
  <si>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</si>
  <si>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</si>
  <si>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</si>
  <si>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</si>
  <si>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MUNICIPAL COURT FINE</t>
  </si>
  <si>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</si>
  <si>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</si>
  <si>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</si>
  <si>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</si>
  <si>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</si>
  <si>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</si>
  <si>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</si>
  <si>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</si>
  <si>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</si>
  <si>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</si>
  <si>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</si>
  <si>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</si>
  <si>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</si>
  <si>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</si>
  <si>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</si>
  <si>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</si>
  <si>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</si>
  <si>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</si>
  <si>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</si>
  <si>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</si>
  <si>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</si>
  <si>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</si>
  <si>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</si>
  <si>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</si>
  <si>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</si>
  <si>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</si>
  <si>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</si>
  <si>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</si>
  <si>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</si>
  <si>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</si>
  <si>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</si>
  <si>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</si>
  <si>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</si>
  <si>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</si>
  <si>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</si>
  <si>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</si>
  <si>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</si>
  <si>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</si>
  <si>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</si>
  <si>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</si>
  <si>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</si>
  <si>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</si>
  <si>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</si>
  <si>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</si>
  <si>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</si>
  <si>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</si>
  <si>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</si>
  <si>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SHELLFISH LAWS</t>
  </si>
  <si>
    <t xml:space="preserve">DEPARTMENT OF HEALTY &amp; ENVIRONMENTAL CONTROL </t>
  </si>
  <si>
    <r>
      <t xml:space="preserve">TOBACCO TO MINOR </t>
    </r>
    <r>
      <rPr>
        <b/>
        <sz val="10"/>
        <color indexed="10"/>
        <rFont val="Arial"/>
        <family val="2"/>
      </rPr>
      <t xml:space="preserve">CIVIL PENALTY
§ </t>
    </r>
    <r>
      <rPr>
        <b/>
        <sz val="10"/>
        <color indexed="10"/>
        <rFont val="Arial"/>
        <family val="2"/>
      </rPr>
      <t>16-17-500</t>
    </r>
  </si>
  <si>
    <r>
      <t xml:space="preserve">DEPARTMENT OF PUBLIC SAFETY WORK ZONE ENFORCEMENT </t>
    </r>
    <r>
      <rPr>
        <sz val="9"/>
        <color indexed="10"/>
        <rFont val="Arial"/>
        <family val="2"/>
      </rPr>
      <t>65%</t>
    </r>
  </si>
  <si>
    <r>
      <t xml:space="preserve">DEPARTMENT OF PUBLIC SAFETY HIRE OFF-DUTY OFFICERS </t>
    </r>
    <r>
      <rPr>
        <sz val="9"/>
        <color indexed="10"/>
        <rFont val="Arial"/>
        <family val="2"/>
      </rPr>
      <t>25%</t>
    </r>
  </si>
  <si>
    <r>
      <t xml:space="preserve">TRANSPORRATION NETWORK COMPANT
 </t>
    </r>
    <r>
      <rPr>
        <b/>
        <sz val="10"/>
        <color indexed="10"/>
        <rFont val="Arial"/>
        <family val="2"/>
      </rPr>
      <t>§ 58-23-1680</t>
    </r>
    <r>
      <rPr>
        <b/>
        <sz val="10"/>
        <rFont val="Arial"/>
        <family val="2"/>
      </rPr>
      <t xml:space="preserve">
</t>
    </r>
  </si>
  <si>
    <r>
      <t xml:space="preserve">TEXTING &amp; DRIVING
</t>
    </r>
    <r>
      <rPr>
        <b/>
        <sz val="10"/>
        <color indexed="10"/>
        <rFont val="Arial"/>
        <family val="2"/>
      </rPr>
      <t>WARNING TICKET ONLY UNTIL
DECEMBER 7, 2014</t>
    </r>
    <r>
      <rPr>
        <b/>
        <sz val="10"/>
        <rFont val="Arial"/>
        <family val="2"/>
      </rPr>
      <t xml:space="preserve">
</t>
    </r>
    <r>
      <rPr>
        <b/>
        <sz val="10"/>
        <color indexed="10"/>
        <rFont val="Arial"/>
        <family val="2"/>
      </rPr>
      <t>§ 56-5-3890</t>
    </r>
  </si>
  <si>
    <r>
      <t xml:space="preserve">FAILURE TO USE TURN SIGNAL
</t>
    </r>
    <r>
      <rPr>
        <b/>
        <sz val="10"/>
        <color indexed="10"/>
        <rFont val="Arial"/>
        <family val="2"/>
      </rPr>
      <t>§ 56-5-2150</t>
    </r>
  </si>
  <si>
    <r>
      <t xml:space="preserve">CRIMINAL NEGLIGENT USE OF FIREARMS/ARCHERY TACKLE 
</t>
    </r>
    <r>
      <rPr>
        <b/>
        <sz val="10"/>
        <color indexed="10"/>
        <rFont val="Arial"/>
        <family val="2"/>
      </rPr>
      <t>§ 50-1-85</t>
    </r>
  </si>
  <si>
    <r>
      <t xml:space="preserve">SEAT BELT 
</t>
    </r>
    <r>
      <rPr>
        <b/>
        <sz val="10"/>
        <color indexed="10"/>
        <rFont val="Arial"/>
        <family val="2"/>
      </rPr>
      <t>§ 56-5-6540</t>
    </r>
  </si>
  <si>
    <r>
      <t xml:space="preserve">CARRIERS OF HOUSEHOLD GOODS &amp; HAZARDOUS WASTE 
</t>
    </r>
    <r>
      <rPr>
        <b/>
        <sz val="10"/>
        <color indexed="10"/>
        <rFont val="Arial"/>
        <family val="2"/>
      </rPr>
      <t>§ 58-23-590(E)</t>
    </r>
  </si>
  <si>
    <r>
      <t xml:space="preserve">AXLE WEIGHT VIOLATIONS 
</t>
    </r>
    <r>
      <rPr>
        <b/>
        <sz val="10"/>
        <color indexed="10"/>
        <rFont val="Arial"/>
        <family val="2"/>
      </rPr>
      <t>§ 56-5-4160</t>
    </r>
  </si>
  <si>
    <r>
      <t xml:space="preserve"> VIOLATIONS SECTION 
</t>
    </r>
    <r>
      <rPr>
        <b/>
        <sz val="10"/>
        <color indexed="10"/>
        <rFont val="Arial"/>
        <family val="2"/>
      </rPr>
      <t>§ 50-21-ALL</t>
    </r>
  </si>
  <si>
    <r>
      <t xml:space="preserve"> VIOLATIONS BOATING UNDER INFLUENCE WITH BREATHALYZER 
</t>
    </r>
    <r>
      <rPr>
        <b/>
        <sz val="10"/>
        <color indexed="10"/>
        <rFont val="Arial"/>
        <family val="2"/>
      </rPr>
      <t>§ 50-21-114</t>
    </r>
  </si>
  <si>
    <t>SHELLFISH LAWS §
 44-1-152</t>
  </si>
  <si>
    <r>
      <t>INSURANCE FRAUD</t>
    </r>
    <r>
      <rPr>
        <b/>
        <sz val="10"/>
        <color indexed="10"/>
        <rFont val="Arial"/>
        <family val="2"/>
      </rPr>
      <t xml:space="preserve"> 
§ 17-15-260</t>
    </r>
  </si>
  <si>
    <r>
      <t xml:space="preserve">BOND ESTREATMENTS 
</t>
    </r>
    <r>
      <rPr>
        <b/>
        <sz val="10"/>
        <color indexed="10"/>
        <rFont val="Arial"/>
        <family val="2"/>
      </rPr>
      <t>§ 17-15-260</t>
    </r>
  </si>
  <si>
    <r>
      <t xml:space="preserve">CONDITIONAL DISCHARGE 
</t>
    </r>
    <r>
      <rPr>
        <b/>
        <sz val="10"/>
        <color indexed="10"/>
        <rFont val="Arial"/>
        <family val="2"/>
      </rPr>
      <t>§ 44-53-450(C)</t>
    </r>
  </si>
  <si>
    <r>
      <t xml:space="preserve">SIMPLE POSSESSION OF MARIJUANA 
</t>
    </r>
    <r>
      <rPr>
        <b/>
        <sz val="10"/>
        <color indexed="10"/>
        <rFont val="Arial"/>
        <family val="2"/>
      </rPr>
      <t>§ 44-53-370(d)(4)</t>
    </r>
  </si>
  <si>
    <r>
      <t xml:space="preserve">ENDANGERMENY OF A HIGHWAY WORKER 
</t>
    </r>
    <r>
      <rPr>
        <b/>
        <sz val="10"/>
        <color indexed="10"/>
        <rFont val="Arial"/>
        <family val="2"/>
      </rPr>
      <t xml:space="preserve">§ 56-5-1535  
MAGISTRATE AND MUNICIPAL COURT HAVE EXCLUSIVE JURIDDICTION </t>
    </r>
  </si>
  <si>
    <t>MUNICIPAL COURT</t>
  </si>
  <si>
    <t>MUNICIPAL ORDINANCE VIOLATIONS</t>
  </si>
  <si>
    <t>3% COLLECTION FEE (TO MUNICIPALITY)</t>
  </si>
  <si>
    <t>FRAUD CHECK (TO MUNICIPALITY)</t>
  </si>
  <si>
    <t>11.16% TO VICTIM FUND (TO MUNICIPALITY)</t>
  </si>
  <si>
    <t>MUNICIPALITY GENERAL FUND (TO MUNICIPALITY)</t>
  </si>
  <si>
    <t>TOTAL</t>
  </si>
  <si>
    <t>FINE</t>
  </si>
  <si>
    <r>
      <t xml:space="preserve">DEPARTMENT OF PUBLIC SAFETY WORK ZONE ENFORCEMENT </t>
    </r>
    <r>
      <rPr>
        <b/>
        <sz val="9"/>
        <color indexed="10"/>
        <rFont val="Arial"/>
        <family val="2"/>
      </rPr>
      <t>65%</t>
    </r>
  </si>
  <si>
    <r>
      <t xml:space="preserve">DEPARTMENT OF PUBLIC SAFETY HIRE OFF-DUTY OFFICERS </t>
    </r>
    <r>
      <rPr>
        <b/>
        <sz val="9"/>
        <color indexed="10"/>
        <rFont val="Arial"/>
        <family val="2"/>
      </rPr>
      <t>25%</t>
    </r>
  </si>
  <si>
    <r>
      <t xml:space="preserve">TOBACCO TO MINOR 
</t>
    </r>
    <r>
      <rPr>
        <b/>
        <sz val="10"/>
        <color indexed="10"/>
        <rFont val="Arial"/>
        <family val="2"/>
      </rPr>
      <t xml:space="preserve">CIVIL PENALTY
§ </t>
    </r>
    <r>
      <rPr>
        <b/>
        <sz val="10"/>
        <color indexed="10"/>
        <rFont val="Arial"/>
        <family val="2"/>
      </rPr>
      <t>16-17-500</t>
    </r>
  </si>
  <si>
    <t>CDR Code</t>
  </si>
  <si>
    <t>Mandatory Litter Pick Up</t>
  </si>
  <si>
    <r>
      <t xml:space="preserve">CRIMINAL VIOLATION
</t>
    </r>
    <r>
      <rPr>
        <b/>
        <sz val="12"/>
        <color rgb="FFFF0000"/>
        <rFont val="Arial"/>
        <family val="2"/>
      </rPr>
      <t>Littering Only
16-11-700</t>
    </r>
  </si>
  <si>
    <t>LAST UPDATED 11/17/2020</t>
  </si>
  <si>
    <t>UPDATED 11/17/2020</t>
  </si>
  <si>
    <r>
      <t xml:space="preserve">LEFT-HAND LANE
</t>
    </r>
    <r>
      <rPr>
        <b/>
        <sz val="10"/>
        <color indexed="10"/>
        <rFont val="Arial"/>
        <family val="2"/>
      </rPr>
      <t>§ 56-5-1885</t>
    </r>
  </si>
  <si>
    <t>LAST UPDATED 06/08/2021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</si>
</sst>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_(&quot;$&quot;* #,##0.0_);_(&quot;$&quot;* \(#,##0.0\);_(&quot;$&quot;* &quot;-&quot;??_);_(@_)"/>
  </numFmts>
  <fonts count="58" x14ac:knownFonts="1">
    <font>
      <sz val="10"/>
      <name val="Arial"/>
    </font>
    <font>
      <sz val="10"/>
      <name val="Arial"/>
    </font>
    <font>
      <sz val="9"/>
      <name val="Arial"/>
      <family val="2"/>
    </font>
    <font>
      <b/>
      <sz val="9"/>
      <name val="Arial"/>
      <family val="2"/>
    </font>
    <font>
      <b/>
      <sz val="10"/>
      <name val="Arial"/>
      <family val="2"/>
    </font>
    <font>
      <sz val="10"/>
      <color indexed="10"/>
      <name val="Arial"/>
      <family val="2"/>
    </font>
    <font>
      <b/>
      <sz val="9"/>
      <color indexed="10"/>
      <name val="Arial"/>
      <family val="2"/>
    </font>
    <font>
      <sz val="8"/>
      <color indexed="81"/>
      <name val="Tahoma"/>
    </font>
    <font>
      <b/>
      <sz val="8"/>
      <color indexed="81"/>
      <name val="Tahoma"/>
    </font>
    <font>
      <sz val="10"/>
      <name val="Arial"/>
      <family val="2"/>
    </font>
    <font>
      <sz val="10"/>
      <color indexed="43"/>
      <name val="Arial"/>
      <family val="2"/>
    </font>
    <font>
      <b/>
      <sz val="10"/>
      <color indexed="10"/>
      <name val="Arial"/>
      <family val="2"/>
    </font>
    <font>
      <b/>
      <sz val="12"/>
      <color indexed="10"/>
      <name val="Arial"/>
      <family val="2"/>
    </font>
    <font>
      <sz val="10"/>
      <color indexed="10"/>
      <name val="Arial"/>
    </font>
    <font>
      <sz val="9"/>
      <color indexed="10"/>
      <name val="Arial"/>
      <family val="2"/>
    </font>
    <font>
      <sz val="10"/>
      <color indexed="43"/>
      <name val="Arial"/>
    </font>
    <font>
      <b/>
      <sz val="12"/>
      <color indexed="81"/>
      <name val="Tahoma"/>
      <family val="2"/>
    </font>
    <font>
      <sz val="12"/>
      <color indexed="81"/>
      <name val="Tahoma"/>
      <family val="2"/>
    </font>
    <font>
      <sz val="8"/>
      <color indexed="81"/>
      <name val="Tahoma"/>
      <family val="2"/>
    </font>
    <font>
      <sz val="12"/>
      <color indexed="10"/>
      <name val="Tahoma"/>
      <family val="2"/>
    </font>
    <font>
      <b/>
      <sz val="12"/>
      <color indexed="10"/>
      <name val="Tahoma"/>
      <family val="2"/>
    </font>
    <font>
      <b/>
      <u/>
      <sz val="12"/>
      <color indexed="10"/>
      <name val="Tahoma"/>
      <family val="2"/>
    </font>
    <font>
      <b/>
      <sz val="14"/>
      <color indexed="10"/>
      <name val="Tahoma"/>
      <family val="2"/>
    </font>
    <font>
      <b/>
      <sz val="14"/>
      <color indexed="10"/>
      <name val="Arial"/>
      <family val="2"/>
    </font>
    <font>
      <b/>
      <sz val="10"/>
      <color indexed="81"/>
      <name val="Tahoma"/>
      <family val="2"/>
    </font>
    <font>
      <sz val="10"/>
      <color indexed="81"/>
      <name val="Tahoma"/>
      <family val="2"/>
    </font>
    <font>
      <u/>
      <sz val="10"/>
      <color indexed="10"/>
      <name val="Tahoma"/>
      <family val="2"/>
    </font>
    <font>
      <sz val="9"/>
      <color indexed="81"/>
      <name val="Tahoma"/>
      <family val="2"/>
    </font>
    <font>
      <sz val="10"/>
      <name val="Arial"/>
    </font>
    <font>
      <b/>
      <sz val="12"/>
      <color indexed="39"/>
      <name val="Tahoma"/>
      <family val="2"/>
    </font>
    <font>
      <b/>
      <sz val="12"/>
      <color indexed="12"/>
      <name val="Tahoma"/>
      <family val="2"/>
    </font>
    <font>
      <b/>
      <sz val="11"/>
      <color indexed="81"/>
      <name val="Tahoma"/>
      <family val="2"/>
    </font>
    <font>
      <b/>
      <sz val="11"/>
      <color indexed="10"/>
      <name val="Tahoma"/>
      <family val="2"/>
    </font>
    <font>
      <sz val="12"/>
      <color indexed="12"/>
      <name val="Tahoma"/>
      <family val="2"/>
    </font>
    <font>
      <b/>
      <sz val="11"/>
      <color indexed="12"/>
      <name val="Tahoma"/>
      <family val="2"/>
    </font>
    <font>
      <b/>
      <sz val="9"/>
      <color indexed="81"/>
      <name val="Tahoma"/>
      <family val="2"/>
    </font>
    <font>
      <b/>
      <sz val="12"/>
      <color indexed="81"/>
      <name val="Arial"/>
      <family val="2"/>
    </font>
    <font>
      <b/>
      <i/>
      <sz val="10"/>
      <color indexed="53"/>
      <name val="Arial"/>
      <family val="2"/>
    </font>
    <font>
      <sz val="9"/>
      <color indexed="81"/>
      <name val="Tahoma"/>
      <charset val="1"/>
    </font>
    <font>
      <b/>
      <sz val="9"/>
      <color indexed="81"/>
      <name val="Tahoma"/>
      <charset val="1"/>
    </font>
    <font>
      <b/>
      <sz val="12"/>
      <color indexed="81"/>
      <name val="Times New Roman"/>
      <family val="1"/>
    </font>
    <font>
      <b/>
      <sz val="12"/>
      <color indexed="10"/>
      <name val="Times New Roman"/>
      <family val="1"/>
    </font>
    <font>
      <sz val="11"/>
      <color indexed="81"/>
      <name val="Tahoma"/>
      <family val="2"/>
    </font>
    <font>
      <sz val="11"/>
      <color indexed="10"/>
      <name val="Tahoma"/>
      <family val="2"/>
    </font>
    <font>
      <b/>
      <sz val="10"/>
      <color rgb="FF0070C0"/>
      <name val="Arial"/>
      <family val="2"/>
    </font>
    <font>
      <b/>
      <sz val="9"/>
      <color rgb="FFFF0000"/>
      <name val="Arial"/>
      <family val="2"/>
    </font>
    <font>
      <b/>
      <sz val="9"/>
      <color rgb="FF0070C0"/>
      <name val="Arial"/>
      <family val="2"/>
    </font>
    <font>
      <b/>
      <sz val="10"/>
      <color rgb="FFFF0000"/>
      <name val="Arial"/>
      <family val="2"/>
    </font>
    <font>
      <sz val="10"/>
      <color rgb="FFFF0000"/>
      <name val="Arial"/>
      <family val="2"/>
    </font>
    <font>
      <b/>
      <sz val="10"/>
      <color theme="1"/>
      <name val="Arial"/>
      <family val="2"/>
    </font>
    <font>
      <b/>
      <sz val="12"/>
      <color rgb="FFFF0000"/>
      <name val="Arial"/>
      <family val="2"/>
    </font>
    <font>
      <b/>
      <sz val="12"/>
      <name val="Arial"/>
      <family val="2"/>
    </font>
    <font>
      <sz val="14"/>
      <color rgb="FFFF0000"/>
      <name val="Arial"/>
      <family val="2"/>
    </font>
    <font>
      <sz val="12"/>
      <name val="Arial"/>
      <family val="2"/>
    </font>
    <font>
      <sz val="12"/>
      <color rgb="FFFF0000"/>
      <name val="Arial"/>
      <family val="2"/>
    </font>
    <font>
      <sz val="14"/>
      <color indexed="81"/>
      <name val="Tahoma"/>
      <family val="2"/>
    </font>
    <font>
      <sz val="14"/>
      <color indexed="10"/>
      <name val="Tahoma"/>
      <family val="2"/>
    </font>
    <font>
      <b/>
      <sz val="14"/>
      <color indexed="81"/>
      <name val="Tahoma"/>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4659260841701"/>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99"/>
        <bgColor indexed="64"/>
      </patternFill>
    </fill>
  </fills>
  <borders count="105">
    <border>
      <left/>
      <right/>
      <top/>
      <bottom/>
      <diagonal/>
    </border>
    <border>
      <left style="hair">
        <color indexed="64"/>
      </left>
      <right style="hair">
        <color indexed="64"/>
      </right>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Dashed">
        <color indexed="10"/>
      </left>
      <right style="mediumDashed">
        <color indexed="10"/>
      </right>
      <top style="mediumDashed">
        <color indexed="10"/>
      </top>
      <bottom style="mediumDashed">
        <color indexed="10"/>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thick">
        <color indexed="64"/>
      </right>
      <top style="thick">
        <color indexed="64"/>
      </top>
      <bottom style="medium">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diagonal/>
    </border>
    <border>
      <left style="medium">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thick">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style="mediumDashDot">
        <color rgb="FFFF0000"/>
      </right>
      <top style="mediumDashDot">
        <color rgb="FFFF0000"/>
      </top>
      <bottom style="mediumDashDot">
        <color rgb="FFFF0000"/>
      </bottom>
      <diagonal/>
    </border>
    <border>
      <left style="mediumDashDot">
        <color rgb="FFFF0000"/>
      </left>
      <right style="mediumDashDot">
        <color rgb="FFFF0000"/>
      </right>
      <top style="mediumDashDot">
        <color rgb="FFFF0000"/>
      </top>
      <bottom style="mediumDashDot">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style="mediumDashDot">
        <color rgb="FFFF0000"/>
      </left>
      <right style="thick">
        <color indexed="64"/>
      </right>
      <top style="mediumDashDot">
        <color rgb="FFFF0000"/>
      </top>
      <bottom style="mediumDashDot">
        <color rgb="FFFF0000"/>
      </bottom>
      <diagonal/>
    </border>
    <border>
      <left style="mediumDashed">
        <color rgb="FFFF0000"/>
      </left>
      <right style="thick">
        <color indexed="64"/>
      </right>
      <top style="mediumDashed">
        <color rgb="FFFF0000"/>
      </top>
      <bottom style="mediumDashed">
        <color rgb="FFFF0000"/>
      </bottom>
      <diagonal/>
    </border>
    <border>
      <left style="mediumDashDot">
        <color rgb="FFFF0000"/>
      </left>
      <right/>
      <top style="mediumDashDot">
        <color rgb="FFFF0000"/>
      </top>
      <bottom style="mediumDashDot">
        <color rgb="FFFF0000"/>
      </bottom>
      <diagonal/>
    </border>
    <border>
      <left style="medium">
        <color indexed="64"/>
      </left>
      <right style="thick">
        <color rgb="FFFF0000"/>
      </right>
      <top style="thick">
        <color indexed="64"/>
      </top>
      <bottom style="medium">
        <color indexed="64"/>
      </bottom>
      <diagonal/>
    </border>
    <border>
      <left style="hair">
        <color indexed="64"/>
      </left>
      <right style="thick">
        <color rgb="FFFF0000"/>
      </right>
      <top style="medium">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diagonal/>
    </border>
    <border>
      <left style="mediumDashDot">
        <color rgb="FFFF0000"/>
      </left>
      <right style="thick">
        <color rgb="FFFF0000"/>
      </right>
      <top style="mediumDashDot">
        <color rgb="FFFF0000"/>
      </top>
      <bottom style="mediumDashDot">
        <color rgb="FFFF0000"/>
      </bottom>
      <diagonal/>
    </border>
    <border>
      <left style="hair">
        <color indexed="64"/>
      </left>
      <right style="thick">
        <color rgb="FFFF0000"/>
      </right>
      <top/>
      <bottom style="hair">
        <color indexed="64"/>
      </bottom>
      <diagonal/>
    </border>
    <border>
      <left style="thick">
        <color rgb="FFFF0000"/>
      </left>
      <right style="hair">
        <color indexed="64"/>
      </right>
      <top style="medium">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diagonal/>
    </border>
    <border>
      <left style="thick">
        <color rgb="FFFF0000"/>
      </left>
      <right style="mediumDashDot">
        <color rgb="FFFF0000"/>
      </right>
      <top style="mediumDashDot">
        <color rgb="FFFF0000"/>
      </top>
      <bottom style="mediumDashDot">
        <color rgb="FFFF0000"/>
      </bottom>
      <diagonal/>
    </border>
    <border>
      <left style="thick">
        <color rgb="FFFF0000"/>
      </left>
      <right style="hair">
        <color indexed="64"/>
      </right>
      <top/>
      <bottom style="hair">
        <color indexed="64"/>
      </bottom>
      <diagonal/>
    </border>
    <border>
      <left style="mediumDashed">
        <color rgb="FFFF0000"/>
      </left>
      <right/>
      <top style="mediumDashed">
        <color rgb="FFFF0000"/>
      </top>
      <bottom style="mediumDashed">
        <color rgb="FFFF0000"/>
      </bottom>
      <diagonal/>
    </border>
    <border>
      <left style="mediumDashed">
        <color rgb="FFFF0000"/>
      </left>
      <right style="thick">
        <color rgb="FFFF0000"/>
      </right>
      <top style="mediumDashed">
        <color rgb="FFFF0000"/>
      </top>
      <bottom style="mediumDashed">
        <color rgb="FFFF0000"/>
      </bottom>
      <diagonal/>
    </border>
    <border>
      <left style="thick">
        <color rgb="FFFF0000"/>
      </left>
      <right style="mediumDashed">
        <color rgb="FFFF0000"/>
      </right>
      <top style="mediumDashed">
        <color rgb="FFFF0000"/>
      </top>
      <bottom style="mediumDashed">
        <color rgb="FFFF0000"/>
      </bottom>
      <diagonal/>
    </border>
    <border>
      <left style="thick">
        <color rgb="FFFF0000"/>
      </left>
      <right style="medium">
        <color indexed="64"/>
      </right>
      <top/>
      <bottom style="medium">
        <color indexed="64"/>
      </bottom>
      <diagonal/>
    </border>
    <border>
      <left style="medium">
        <color indexed="64"/>
      </left>
      <right style="thick">
        <color rgb="FFFF0000"/>
      </right>
      <top/>
      <bottom style="medium">
        <color indexed="64"/>
      </bottom>
      <diagonal/>
    </border>
    <border>
      <left style="thick">
        <color rgb="FFFF0000"/>
      </left>
      <right style="medium">
        <color indexed="64"/>
      </right>
      <top style="thick">
        <color indexed="64"/>
      </top>
      <bottom style="medium">
        <color indexed="64"/>
      </bottom>
      <diagonal/>
    </border>
    <border>
      <left style="hair">
        <color indexed="64"/>
      </left>
      <right style="hair">
        <color indexed="64"/>
      </right>
      <top style="hair">
        <color indexed="64"/>
      </top>
      <bottom style="mediumDashDot">
        <color rgb="FFFF0000"/>
      </bottom>
      <diagonal/>
    </border>
    <border>
      <left style="hair">
        <color indexed="64"/>
      </left>
      <right/>
      <top style="hair">
        <color indexed="64"/>
      </top>
      <bottom style="mediumDashDot">
        <color rgb="FFFF0000"/>
      </bottom>
      <diagonal/>
    </border>
    <border>
      <left/>
      <right style="hair">
        <color indexed="64"/>
      </right>
      <top style="hair">
        <color indexed="64"/>
      </top>
      <bottom style="mediumDashDot">
        <color rgb="FFFF0000"/>
      </bottom>
      <diagonal/>
    </border>
    <border>
      <left style="hair">
        <color indexed="64"/>
      </left>
      <right style="thick">
        <color rgb="FFFF0000"/>
      </right>
      <top style="hair">
        <color indexed="64"/>
      </top>
      <bottom style="mediumDashDot">
        <color rgb="FFFF0000"/>
      </bottom>
      <diagonal/>
    </border>
    <border>
      <left style="thick">
        <color rgb="FFFF0000"/>
      </left>
      <right style="hair">
        <color indexed="64"/>
      </right>
      <top style="hair">
        <color indexed="64"/>
      </top>
      <bottom style="mediumDashDot">
        <color rgb="FFFF0000"/>
      </bottom>
      <diagonal/>
    </border>
    <border>
      <left style="thick">
        <color indexed="64"/>
      </left>
      <right style="hair">
        <color indexed="64"/>
      </right>
      <top style="hair">
        <color indexed="64"/>
      </top>
      <bottom style="mediumDashDot">
        <color rgb="FFFF0000"/>
      </bottom>
      <diagonal/>
    </border>
    <border>
      <left style="hair">
        <color indexed="64"/>
      </left>
      <right style="thick">
        <color indexed="64"/>
      </right>
      <top style="hair">
        <color indexed="64"/>
      </top>
      <bottom style="mediumDashDot">
        <color rgb="FFFF0000"/>
      </bottom>
      <diagonal/>
    </border>
    <border>
      <left style="hair">
        <color indexed="64"/>
      </left>
      <right style="hair">
        <color indexed="64"/>
      </right>
      <top style="hair">
        <color indexed="64"/>
      </top>
      <bottom style="slantDashDot">
        <color rgb="FFFF0000"/>
      </bottom>
      <diagonal/>
    </border>
    <border>
      <left style="thick">
        <color rgb="FFFF0000"/>
      </left>
      <right style="hair">
        <color indexed="64"/>
      </right>
      <top style="hair">
        <color indexed="64"/>
      </top>
      <bottom style="slantDashDot">
        <color rgb="FFFF0000"/>
      </bottom>
      <diagonal/>
    </border>
    <border>
      <left style="hair">
        <color indexed="64"/>
      </left>
      <right/>
      <top style="hair">
        <color indexed="64"/>
      </top>
      <bottom style="slantDashDot">
        <color rgb="FFFF0000"/>
      </bottom>
      <diagonal/>
    </border>
    <border>
      <left style="medium">
        <color indexed="64"/>
      </left>
      <right style="hair">
        <color indexed="64"/>
      </right>
      <top style="hair">
        <color indexed="64"/>
      </top>
      <bottom style="slantDashDot">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mediumDashDot">
        <color rgb="FFFF0000"/>
      </left>
      <right style="medium">
        <color indexed="64"/>
      </right>
      <top style="mediumDashDot">
        <color rgb="FFFF0000"/>
      </top>
      <bottom style="mediumDashDot">
        <color rgb="FFFF0000"/>
      </bottom>
      <diagonal/>
    </border>
    <border>
      <left style="hair">
        <color indexed="64"/>
      </left>
      <right style="thick">
        <color indexed="64"/>
      </right>
      <top style="hair">
        <color indexed="64"/>
      </top>
      <bottom style="slantDashDot">
        <color rgb="FFFF0000"/>
      </bottom>
      <diagonal/>
    </border>
    <border>
      <left/>
      <right style="hair">
        <color indexed="64"/>
      </right>
      <top style="hair">
        <color indexed="64"/>
      </top>
      <bottom style="slantDashDot">
        <color rgb="FFFF0000"/>
      </bottom>
      <diagonal/>
    </border>
    <border>
      <left style="mediumDashed">
        <color rgb="FFFF0000"/>
      </left>
      <right style="medium">
        <color indexed="64"/>
      </right>
      <top style="mediumDashed">
        <color rgb="FFFF0000"/>
      </top>
      <bottom style="mediumDashed">
        <color rgb="FFFF0000"/>
      </bottom>
      <diagonal/>
    </border>
    <border>
      <left style="hair">
        <color indexed="64"/>
      </left>
      <right style="medium">
        <color indexed="64"/>
      </right>
      <top style="hair">
        <color indexed="64"/>
      </top>
      <bottom style="slantDashDot">
        <color rgb="FFFF0000"/>
      </bottom>
      <diagonal/>
    </border>
    <border>
      <left style="medium">
        <color indexed="64"/>
      </left>
      <right style="thick">
        <color indexed="64"/>
      </right>
      <top style="thick">
        <color rgb="FFFF0000"/>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indexed="64"/>
      </top>
      <bottom style="thick">
        <color indexed="64"/>
      </bottom>
      <diagonal/>
    </border>
    <border>
      <left style="thick">
        <color rgb="FFFF0000"/>
      </left>
      <right style="thick">
        <color rgb="FFFF0000"/>
      </right>
      <top style="thick">
        <color rgb="FFFF0000"/>
      </top>
      <bottom/>
      <diagonal/>
    </border>
    <border>
      <left/>
      <right style="thick">
        <color rgb="FFFF0000"/>
      </right>
      <top style="thick">
        <color indexed="64"/>
      </top>
      <bottom style="thick">
        <color indexed="64"/>
      </bottom>
      <diagonal/>
    </border>
    <border>
      <left style="thick">
        <color rgb="FFFF0000"/>
      </left>
      <right style="thick">
        <color indexed="64"/>
      </right>
      <top/>
      <bottom style="thick">
        <color indexed="64"/>
      </bottom>
      <diagonal/>
    </border>
    <border>
      <left style="thick">
        <color indexed="64"/>
      </left>
      <right style="thick">
        <color rgb="FFFF0000"/>
      </right>
      <top/>
      <bottom style="thick">
        <color indexed="64"/>
      </bottom>
      <diagonal/>
    </border>
    <border>
      <left style="thick">
        <color indexed="64"/>
      </left>
      <right/>
      <top style="thick">
        <color rgb="FFFF0000"/>
      </top>
      <bottom/>
      <diagonal/>
    </border>
    <border>
      <left/>
      <right style="thick">
        <color rgb="FFFF0000"/>
      </right>
      <top style="thick">
        <color rgb="FFFF0000"/>
      </top>
      <bottom/>
      <diagonal/>
    </border>
    <border>
      <left/>
      <right style="thick">
        <color rgb="FFFF0000"/>
      </right>
      <top/>
      <bottom style="thick">
        <color indexed="64"/>
      </bottom>
      <diagonal/>
    </border>
    <border>
      <left style="thick">
        <color rgb="FFFF0000"/>
      </left>
      <right/>
      <top style="thick">
        <color indexed="64"/>
      </top>
      <bottom/>
      <diagonal/>
    </border>
    <border>
      <left/>
      <right style="thick">
        <color indexed="64"/>
      </right>
      <top/>
      <bottom/>
      <diagonal/>
    </border>
    <border>
      <left style="thick">
        <color rgb="FFFF0000"/>
      </left>
      <right/>
      <top/>
      <bottom/>
      <diagonal/>
    </border>
    <border>
      <left/>
      <right style="thick">
        <color rgb="FFFF0000"/>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53">
    <xf numFmtId="0" fontId="0" fillId="0" borderId="0" xfId="0"/>
    <xf numFmtId="8" fontId="0" fillId="0" borderId="0" xfId="0" applyNumberFormat="1"/>
    <xf numFmtId="44" fontId="0" fillId="0" borderId="0" xfId="2" applyFont="1"/>
    <xf numFmtId="44" fontId="0" fillId="2" borderId="1" xfId="2" applyFont="1" applyFill="1" applyBorder="1"/>
    <xf numFmtId="0" fontId="2" fillId="0" borderId="2" xfId="0" applyFont="1" applyBorder="1" applyAlignment="1">
      <alignment horizontal="center" vertical="center" wrapText="1"/>
    </xf>
    <xf numFmtId="44" fontId="0" fillId="0" borderId="1" xfId="2" applyFont="1" applyBorder="1"/>
    <xf numFmtId="44" fontId="0" fillId="0" borderId="3" xfId="2" applyFont="1" applyBorder="1"/>
    <xf numFmtId="44" fontId="0" fillId="0" borderId="4" xfId="2" applyFont="1" applyBorder="1"/>
    <xf numFmtId="44" fontId="9" fillId="0" borderId="4" xfId="2" applyFont="1" applyBorder="1"/>
    <xf numFmtId="44" fontId="5" fillId="0" borderId="4" xfId="2" applyFont="1" applyBorder="1"/>
    <xf numFmtId="44" fontId="9" fillId="2" borderId="4" xfId="2" applyFont="1" applyFill="1" applyBorder="1"/>
    <xf numFmtId="8" fontId="5" fillId="0" borderId="0" xfId="0" applyNumberFormat="1" applyFont="1"/>
    <xf numFmtId="0" fontId="5" fillId="0" borderId="0" xfId="0" applyFont="1"/>
    <xf numFmtId="0" fontId="0" fillId="2" borderId="0" xfId="0" applyFill="1"/>
    <xf numFmtId="0" fontId="10" fillId="2" borderId="0" xfId="0" applyFont="1" applyFill="1"/>
    <xf numFmtId="44" fontId="0" fillId="0" borderId="0" xfId="0" applyNumberFormat="1"/>
    <xf numFmtId="0" fontId="11" fillId="0" borderId="0" xfId="0" applyFont="1" applyAlignment="1">
      <alignment horizontal="right"/>
    </xf>
    <xf numFmtId="44" fontId="11" fillId="0" borderId="4" xfId="2" applyFont="1" applyBorder="1"/>
    <xf numFmtId="44" fontId="4" fillId="0" borderId="4" xfId="2" applyFont="1" applyBorder="1"/>
    <xf numFmtId="44" fontId="0" fillId="0" borderId="5" xfId="2" applyFont="1" applyBorder="1"/>
    <xf numFmtId="0" fontId="3" fillId="0" borderId="6" xfId="0" applyFont="1" applyBorder="1"/>
    <xf numFmtId="0" fontId="3" fillId="0" borderId="6" xfId="0" applyFont="1" applyBorder="1" applyAlignment="1">
      <alignment horizontal="right"/>
    </xf>
    <xf numFmtId="8" fontId="2" fillId="0" borderId="6" xfId="0" applyNumberFormat="1" applyFont="1" applyBorder="1"/>
    <xf numFmtId="8" fontId="6" fillId="0" borderId="6" xfId="0" applyNumberFormat="1" applyFont="1" applyBorder="1"/>
    <xf numFmtId="0" fontId="2" fillId="0" borderId="6" xfId="0" applyFont="1" applyBorder="1"/>
    <xf numFmtId="0" fontId="6" fillId="0" borderId="6" xfId="0" applyFont="1" applyBorder="1"/>
    <xf numFmtId="0" fontId="4" fillId="0" borderId="4" xfId="0" applyFont="1" applyBorder="1" applyAlignment="1">
      <alignment horizontal="right"/>
    </xf>
    <xf numFmtId="44" fontId="11" fillId="3" borderId="7" xfId="2" applyFont="1" applyFill="1" applyBorder="1"/>
    <xf numFmtId="44" fontId="9" fillId="3" borderId="7" xfId="2" applyFont="1" applyFill="1" applyBorder="1"/>
    <xf numFmtId="44" fontId="44" fillId="0" borderId="4" xfId="2" applyFont="1" applyBorder="1"/>
    <xf numFmtId="44" fontId="44" fillId="3" borderId="4" xfId="2" applyFont="1" applyFill="1" applyBorder="1"/>
    <xf numFmtId="44" fontId="44" fillId="3" borderId="7" xfId="2" applyFont="1" applyFill="1" applyBorder="1"/>
    <xf numFmtId="0" fontId="2" fillId="2" borderId="6" xfId="0" applyFont="1" applyFill="1" applyBorder="1"/>
    <xf numFmtId="0" fontId="45" fillId="0" borderId="6" xfId="0" applyFont="1" applyBorder="1"/>
    <xf numFmtId="0" fontId="46" fillId="0" borderId="6" xfId="0" applyFont="1" applyBorder="1"/>
    <xf numFmtId="44" fontId="44" fillId="2" borderId="4" xfId="2" applyFont="1" applyFill="1" applyBorder="1"/>
    <xf numFmtId="0" fontId="2" fillId="0" borderId="8" xfId="0" applyFont="1" applyBorder="1"/>
    <xf numFmtId="0" fontId="6" fillId="0" borderId="9" xfId="0" applyFont="1" applyBorder="1"/>
    <xf numFmtId="44" fontId="9" fillId="0" borderId="1" xfId="2" applyFont="1" applyBorder="1"/>
    <xf numFmtId="10" fontId="3" fillId="0" borderId="46" xfId="0" applyNumberFormat="1" applyFont="1" applyBorder="1"/>
    <xf numFmtId="44" fontId="1" fillId="0" borderId="47" xfId="2" applyFont="1" applyBorder="1" applyAlignment="1">
      <alignment horizontal="left"/>
    </xf>
    <xf numFmtId="44" fontId="1" fillId="0" borderId="47" xfId="2" applyFont="1" applyBorder="1"/>
    <xf numFmtId="8" fontId="2" fillId="0" borderId="8" xfId="0" applyNumberFormat="1" applyFont="1" applyBorder="1"/>
    <xf numFmtId="0" fontId="3" fillId="0" borderId="9" xfId="0" applyFont="1" applyBorder="1" applyAlignment="1">
      <alignment horizontal="center"/>
    </xf>
    <xf numFmtId="0" fontId="3" fillId="0" borderId="46" xfId="0" applyFont="1" applyBorder="1" applyAlignment="1">
      <alignment horizontal="left"/>
    </xf>
    <xf numFmtId="0" fontId="3" fillId="0" borderId="9" xfId="0" applyFont="1" applyBorder="1"/>
    <xf numFmtId="0" fontId="3" fillId="0" borderId="48" xfId="0" applyFont="1" applyBorder="1" applyAlignment="1">
      <alignment horizontal="center"/>
    </xf>
    <xf numFmtId="44" fontId="1" fillId="0" borderId="49" xfId="2" applyFont="1" applyBorder="1"/>
    <xf numFmtId="44" fontId="5" fillId="0" borderId="1" xfId="2" applyFont="1" applyBorder="1"/>
    <xf numFmtId="0" fontId="4" fillId="4" borderId="10" xfId="0" applyFont="1" applyFill="1" applyBorder="1" applyAlignment="1" applyProtection="1">
      <alignment horizontal="right"/>
      <protection locked="0"/>
    </xf>
    <xf numFmtId="44" fontId="4" fillId="4" borderId="10" xfId="0" applyNumberFormat="1" applyFont="1" applyFill="1" applyBorder="1" applyProtection="1">
      <protection locked="0"/>
    </xf>
    <xf numFmtId="44" fontId="4" fillId="4" borderId="10" xfId="2" applyFont="1" applyFill="1" applyBorder="1" applyAlignment="1" applyProtection="1">
      <alignment horizontal="right"/>
      <protection locked="0"/>
    </xf>
    <xf numFmtId="44" fontId="9" fillId="0" borderId="47" xfId="2" applyFont="1" applyBorder="1" applyAlignment="1">
      <alignment horizontal="left"/>
    </xf>
    <xf numFmtId="44" fontId="9" fillId="0" borderId="47" xfId="2" applyFont="1" applyBorder="1"/>
    <xf numFmtId="44" fontId="11" fillId="2" borderId="11" xfId="2" applyFont="1" applyFill="1" applyBorder="1"/>
    <xf numFmtId="44" fontId="9" fillId="2" borderId="11" xfId="2" applyFont="1" applyFill="1" applyBorder="1"/>
    <xf numFmtId="44" fontId="44" fillId="2" borderId="11" xfId="2" applyFont="1" applyFill="1" applyBorder="1"/>
    <xf numFmtId="44" fontId="9" fillId="3" borderId="12" xfId="2" applyFont="1" applyFill="1" applyBorder="1"/>
    <xf numFmtId="44" fontId="9" fillId="3" borderId="13" xfId="2" applyFont="1" applyFill="1" applyBorder="1"/>
    <xf numFmtId="44" fontId="9" fillId="3" borderId="14" xfId="2" applyNumberFormat="1" applyFont="1" applyFill="1" applyBorder="1"/>
    <xf numFmtId="44" fontId="9" fillId="3" borderId="11" xfId="2" applyFont="1" applyFill="1" applyBorder="1"/>
    <xf numFmtId="8" fontId="9" fillId="0" borderId="0" xfId="0" applyNumberFormat="1" applyFont="1"/>
    <xf numFmtId="0" fontId="2" fillId="0" borderId="2" xfId="0" applyFont="1" applyFill="1" applyBorder="1" applyAlignment="1">
      <alignment horizontal="center" vertical="center" wrapText="1"/>
    </xf>
    <xf numFmtId="44" fontId="11" fillId="0" borderId="4" xfId="2" applyFont="1" applyFill="1" applyBorder="1"/>
    <xf numFmtId="44" fontId="9" fillId="0" borderId="4" xfId="2" applyFont="1" applyFill="1" applyBorder="1"/>
    <xf numFmtId="44" fontId="9" fillId="0" borderId="1" xfId="2" applyFont="1" applyFill="1" applyBorder="1"/>
    <xf numFmtId="44" fontId="44" fillId="0" borderId="4" xfId="2" applyFont="1" applyFill="1" applyBorder="1"/>
    <xf numFmtId="0" fontId="2" fillId="0" borderId="15" xfId="0" applyFont="1" applyFill="1" applyBorder="1" applyAlignment="1">
      <alignment horizontal="center" vertical="center" wrapText="1"/>
    </xf>
    <xf numFmtId="44" fontId="28" fillId="0" borderId="16" xfId="2" applyFont="1" applyFill="1" applyBorder="1"/>
    <xf numFmtId="8" fontId="4" fillId="0" borderId="14" xfId="2" applyNumberFormat="1" applyFont="1" applyFill="1" applyBorder="1"/>
    <xf numFmtId="44" fontId="28" fillId="0" borderId="14" xfId="2" applyFont="1" applyFill="1" applyBorder="1"/>
    <xf numFmtId="44" fontId="11" fillId="0" borderId="14" xfId="2" applyFont="1" applyFill="1" applyBorder="1"/>
    <xf numFmtId="44" fontId="28" fillId="0" borderId="17" xfId="2" applyFont="1" applyFill="1" applyBorder="1"/>
    <xf numFmtId="44" fontId="28" fillId="0" borderId="46" xfId="2" applyFont="1" applyFill="1" applyBorder="1"/>
    <xf numFmtId="44" fontId="28" fillId="0" borderId="18" xfId="2" applyFont="1" applyFill="1" applyBorder="1"/>
    <xf numFmtId="44" fontId="9" fillId="0" borderId="14" xfId="2" applyFont="1" applyFill="1" applyBorder="1"/>
    <xf numFmtId="44" fontId="28" fillId="0" borderId="46" xfId="2" applyFont="1" applyFill="1" applyBorder="1" applyAlignment="1">
      <alignment horizontal="left"/>
    </xf>
    <xf numFmtId="44" fontId="28" fillId="0" borderId="48" xfId="2" applyFont="1" applyFill="1" applyBorder="1"/>
    <xf numFmtId="44" fontId="9" fillId="0" borderId="47" xfId="2" applyFont="1" applyFill="1" applyBorder="1"/>
    <xf numFmtId="44" fontId="9" fillId="0" borderId="47" xfId="2" applyFont="1" applyFill="1" applyBorder="1" applyAlignment="1">
      <alignment horizontal="left"/>
    </xf>
    <xf numFmtId="44" fontId="4" fillId="0" borderId="14" xfId="2" applyFont="1" applyFill="1" applyBorder="1"/>
    <xf numFmtId="44" fontId="9" fillId="0" borderId="46" xfId="2" applyFont="1" applyFill="1" applyBorder="1"/>
    <xf numFmtId="44" fontId="9" fillId="0" borderId="18" xfId="2" applyFont="1" applyFill="1" applyBorder="1"/>
    <xf numFmtId="164" fontId="9" fillId="0" borderId="1" xfId="2" applyNumberFormat="1" applyFont="1" applyFill="1" applyBorder="1"/>
    <xf numFmtId="164" fontId="9" fillId="0" borderId="4" xfId="2" applyNumberFormat="1" applyFont="1" applyFill="1" applyBorder="1"/>
    <xf numFmtId="0" fontId="2" fillId="0" borderId="19" xfId="0" applyFont="1" applyFill="1" applyBorder="1" applyAlignment="1">
      <alignment horizontal="center" vertical="center" wrapText="1"/>
    </xf>
    <xf numFmtId="44" fontId="28" fillId="0" borderId="20" xfId="2" applyFont="1" applyFill="1" applyBorder="1"/>
    <xf numFmtId="44" fontId="28" fillId="0" borderId="7" xfId="2" applyFont="1" applyFill="1" applyBorder="1"/>
    <xf numFmtId="44" fontId="11" fillId="0" borderId="7" xfId="2" applyFont="1" applyFill="1" applyBorder="1"/>
    <xf numFmtId="44" fontId="28" fillId="0" borderId="21" xfId="2" applyFont="1" applyFill="1" applyBorder="1"/>
    <xf numFmtId="44" fontId="28" fillId="0" borderId="50" xfId="2" applyFont="1" applyFill="1" applyBorder="1"/>
    <xf numFmtId="44" fontId="28" fillId="0" borderId="13" xfId="2" applyFont="1" applyFill="1" applyBorder="1"/>
    <xf numFmtId="44" fontId="9" fillId="0" borderId="7" xfId="2" applyFont="1" applyFill="1" applyBorder="1"/>
    <xf numFmtId="44" fontId="44" fillId="0" borderId="7" xfId="2" applyFont="1" applyFill="1" applyBorder="1"/>
    <xf numFmtId="44" fontId="9" fillId="5" borderId="14" xfId="2" applyNumberFormat="1" applyFont="1" applyFill="1" applyBorder="1"/>
    <xf numFmtId="44" fontId="9" fillId="5" borderId="11" xfId="2" applyFont="1" applyFill="1" applyBorder="1"/>
    <xf numFmtId="44" fontId="9" fillId="5" borderId="4" xfId="2" applyNumberFormat="1" applyFont="1" applyFill="1" applyBorder="1"/>
    <xf numFmtId="44" fontId="9" fillId="5" borderId="7" xfId="2" applyFont="1" applyFill="1" applyBorder="1"/>
    <xf numFmtId="44" fontId="4" fillId="0" borderId="7" xfId="2" applyFont="1" applyFill="1" applyBorder="1"/>
    <xf numFmtId="44" fontId="28" fillId="0" borderId="51" xfId="2" applyFont="1" applyFill="1" applyBorder="1"/>
    <xf numFmtId="0" fontId="2" fillId="0" borderId="22" xfId="0" applyFont="1" applyFill="1" applyBorder="1" applyAlignment="1">
      <alignment horizontal="center" vertical="center" wrapText="1"/>
    </xf>
    <xf numFmtId="44" fontId="28" fillId="0" borderId="23" xfId="2" applyFont="1" applyFill="1" applyBorder="1"/>
    <xf numFmtId="44" fontId="4" fillId="0" borderId="11" xfId="2" applyFont="1" applyFill="1" applyBorder="1"/>
    <xf numFmtId="44" fontId="28" fillId="0" borderId="11" xfId="2" applyFont="1" applyFill="1" applyBorder="1"/>
    <xf numFmtId="44" fontId="11" fillId="0" borderId="11" xfId="2" applyFont="1" applyFill="1" applyBorder="1"/>
    <xf numFmtId="44" fontId="28" fillId="0" borderId="24" xfId="2" applyFont="1" applyFill="1" applyBorder="1"/>
    <xf numFmtId="44" fontId="28" fillId="0" borderId="52" xfId="2" applyFont="1" applyFill="1" applyBorder="1"/>
    <xf numFmtId="44" fontId="28" fillId="0" borderId="12" xfId="2" applyFont="1" applyFill="1" applyBorder="1"/>
    <xf numFmtId="44" fontId="9" fillId="0" borderId="11" xfId="2" applyFont="1" applyFill="1" applyBorder="1"/>
    <xf numFmtId="44" fontId="44" fillId="0" borderId="11" xfId="2" applyFont="1" applyFill="1" applyBorder="1"/>
    <xf numFmtId="44" fontId="9" fillId="0" borderId="12" xfId="2" applyFont="1" applyFill="1" applyBorder="1"/>
    <xf numFmtId="0" fontId="2" fillId="0" borderId="53" xfId="0" applyFont="1" applyFill="1" applyBorder="1" applyAlignment="1">
      <alignment horizontal="center" vertical="center" wrapText="1"/>
    </xf>
    <xf numFmtId="44" fontId="28" fillId="0" borderId="54" xfId="2" applyFont="1" applyFill="1" applyBorder="1"/>
    <xf numFmtId="44" fontId="4" fillId="0" borderId="55" xfId="2" applyFont="1" applyFill="1" applyBorder="1"/>
    <xf numFmtId="44" fontId="28" fillId="0" borderId="55" xfId="2" applyFont="1" applyFill="1" applyBorder="1"/>
    <xf numFmtId="44" fontId="11" fillId="0" borderId="55" xfId="2" applyFont="1" applyFill="1" applyBorder="1"/>
    <xf numFmtId="44" fontId="28" fillId="0" borderId="56" xfId="2" applyFont="1" applyFill="1" applyBorder="1"/>
    <xf numFmtId="44" fontId="28" fillId="0" borderId="57" xfId="2" applyFont="1" applyFill="1" applyBorder="1"/>
    <xf numFmtId="44" fontId="28" fillId="0" borderId="58" xfId="2" applyFont="1" applyFill="1" applyBorder="1"/>
    <xf numFmtId="44" fontId="9" fillId="0" borderId="55" xfId="2" applyFont="1" applyFill="1" applyBorder="1"/>
    <xf numFmtId="44" fontId="44" fillId="0" borderId="55" xfId="2" applyFont="1" applyFill="1" applyBorder="1"/>
    <xf numFmtId="44" fontId="9" fillId="0" borderId="57" xfId="2" applyFont="1" applyFill="1" applyBorder="1"/>
    <xf numFmtId="44" fontId="9" fillId="0" borderId="58" xfId="2" applyFont="1" applyFill="1" applyBorder="1"/>
    <xf numFmtId="44" fontId="1" fillId="0" borderId="59" xfId="2" applyFont="1" applyBorder="1"/>
    <xf numFmtId="44" fontId="4" fillId="0" borderId="60" xfId="2" applyFont="1" applyBorder="1"/>
    <xf numFmtId="44" fontId="1" fillId="0" borderId="60" xfId="2" applyFont="1" applyBorder="1"/>
    <xf numFmtId="44" fontId="11" fillId="0" borderId="60" xfId="2" applyFont="1" applyBorder="1"/>
    <xf numFmtId="44" fontId="1" fillId="0" borderId="61" xfId="2" applyFont="1" applyBorder="1"/>
    <xf numFmtId="44" fontId="1" fillId="0" borderId="62" xfId="2" applyFont="1" applyBorder="1"/>
    <xf numFmtId="44" fontId="1" fillId="0" borderId="63" xfId="2" applyFont="1" applyBorder="1"/>
    <xf numFmtId="44" fontId="9" fillId="0" borderId="60" xfId="2" applyFont="1" applyBorder="1"/>
    <xf numFmtId="44" fontId="44" fillId="0" borderId="60" xfId="2" applyFont="1" applyBorder="1"/>
    <xf numFmtId="44" fontId="9" fillId="0" borderId="62" xfId="2" applyFont="1" applyBorder="1" applyAlignment="1">
      <alignment horizontal="left"/>
    </xf>
    <xf numFmtId="44" fontId="28" fillId="0" borderId="64" xfId="2" applyFont="1" applyFill="1" applyBorder="1"/>
    <xf numFmtId="44" fontId="9" fillId="5" borderId="60" xfId="2" applyFont="1" applyFill="1" applyBorder="1"/>
    <xf numFmtId="44" fontId="28" fillId="0" borderId="55" xfId="2" applyNumberFormat="1" applyFont="1" applyFill="1" applyBorder="1"/>
    <xf numFmtId="44" fontId="28" fillId="0" borderId="65" xfId="2" applyNumberFormat="1" applyFont="1" applyFill="1" applyBorder="1"/>
    <xf numFmtId="44" fontId="9" fillId="2" borderId="60" xfId="2" applyFont="1" applyFill="1" applyBorder="1"/>
    <xf numFmtId="44" fontId="1" fillId="0" borderId="62" xfId="2" applyFont="1" applyBorder="1" applyAlignment="1">
      <alignment horizontal="left"/>
    </xf>
    <xf numFmtId="44" fontId="1" fillId="0" borderId="66" xfId="2" applyFont="1" applyBorder="1"/>
    <xf numFmtId="0" fontId="2" fillId="0" borderId="67" xfId="0" applyFont="1" applyBorder="1" applyAlignment="1">
      <alignment horizontal="center" vertical="center" wrapText="1"/>
    </xf>
    <xf numFmtId="8" fontId="44" fillId="6" borderId="60" xfId="2" applyNumberFormat="1" applyFont="1" applyFill="1" applyBorder="1"/>
    <xf numFmtId="44" fontId="1" fillId="6" borderId="0" xfId="2" applyFont="1" applyFill="1" applyProtection="1">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9" fillId="3" borderId="7" xfId="2" applyNumberFormat="1" applyFont="1" applyFill="1" applyBorder="1"/>
    <xf numFmtId="44" fontId="9" fillId="3" borderId="14" xfId="2" applyFont="1" applyFill="1" applyBorder="1"/>
    <xf numFmtId="44" fontId="44" fillId="3" borderId="14" xfId="2" applyFont="1" applyFill="1" applyBorder="1"/>
    <xf numFmtId="0" fontId="0" fillId="3" borderId="0" xfId="0" applyFill="1" applyProtection="1">
      <protection locked="0"/>
    </xf>
    <xf numFmtId="0" fontId="5" fillId="3" borderId="0" xfId="0" applyFont="1" applyFill="1"/>
    <xf numFmtId="8" fontId="5" fillId="3" borderId="0" xfId="0" applyNumberFormat="1" applyFont="1" applyFill="1"/>
    <xf numFmtId="0" fontId="9" fillId="0" borderId="4" xfId="0" applyFont="1" applyBorder="1"/>
    <xf numFmtId="0" fontId="0" fillId="0" borderId="1" xfId="0" applyBorder="1"/>
    <xf numFmtId="44" fontId="1" fillId="7" borderId="4" xfId="2" applyFont="1" applyFill="1" applyBorder="1"/>
    <xf numFmtId="44" fontId="9" fillId="8" borderId="4" xfId="2" applyFont="1" applyFill="1" applyBorder="1"/>
    <xf numFmtId="44" fontId="4" fillId="8" borderId="14" xfId="2" applyFont="1" applyFill="1" applyBorder="1"/>
    <xf numFmtId="44" fontId="4" fillId="8" borderId="4" xfId="2" applyFont="1" applyFill="1" applyBorder="1"/>
    <xf numFmtId="44" fontId="4" fillId="8" borderId="55" xfId="2" applyFont="1" applyFill="1" applyBorder="1"/>
    <xf numFmtId="44" fontId="9" fillId="7" borderId="4" xfId="2" applyFont="1" applyFill="1" applyBorder="1"/>
    <xf numFmtId="44" fontId="44" fillId="7" borderId="4" xfId="2" applyFont="1" applyFill="1" applyBorder="1"/>
    <xf numFmtId="44" fontId="1" fillId="7" borderId="5" xfId="2" applyFont="1" applyFill="1" applyBorder="1"/>
    <xf numFmtId="44" fontId="1" fillId="7" borderId="47" xfId="2" applyFont="1" applyFill="1" applyBorder="1"/>
    <xf numFmtId="44" fontId="1" fillId="7" borderId="1" xfId="2" applyFont="1" applyFill="1" applyBorder="1"/>
    <xf numFmtId="44" fontId="9" fillId="7" borderId="1" xfId="2" applyFont="1" applyFill="1" applyBorder="1"/>
    <xf numFmtId="0" fontId="2" fillId="7" borderId="2" xfId="0" applyFont="1" applyFill="1" applyBorder="1" applyAlignment="1">
      <alignment horizontal="center" vertical="center" wrapText="1"/>
    </xf>
    <xf numFmtId="44" fontId="11" fillId="7" borderId="4" xfId="2" applyFont="1" applyFill="1" applyBorder="1"/>
    <xf numFmtId="0" fontId="2" fillId="7" borderId="22" xfId="0" applyFont="1" applyFill="1" applyBorder="1" applyAlignment="1">
      <alignment horizontal="center" vertical="center" wrapText="1"/>
    </xf>
    <xf numFmtId="44" fontId="1" fillId="7" borderId="12" xfId="2" applyFont="1" applyFill="1" applyBorder="1"/>
    <xf numFmtId="44" fontId="1" fillId="7" borderId="11" xfId="2" applyFont="1" applyFill="1" applyBorder="1"/>
    <xf numFmtId="44" fontId="11" fillId="7" borderId="11" xfId="2" applyFont="1" applyFill="1" applyBorder="1"/>
    <xf numFmtId="44" fontId="1" fillId="7" borderId="24" xfId="2" applyFont="1" applyFill="1" applyBorder="1"/>
    <xf numFmtId="44" fontId="1" fillId="7" borderId="52" xfId="2" applyFont="1" applyFill="1" applyBorder="1"/>
    <xf numFmtId="44" fontId="9" fillId="7" borderId="11" xfId="2" applyFont="1" applyFill="1" applyBorder="1"/>
    <xf numFmtId="44" fontId="44" fillId="7" borderId="11" xfId="2" applyFont="1" applyFill="1" applyBorder="1"/>
    <xf numFmtId="44" fontId="9" fillId="7" borderId="12" xfId="2" applyFont="1" applyFill="1" applyBorder="1"/>
    <xf numFmtId="44" fontId="1" fillId="7" borderId="55" xfId="2" applyFont="1" applyFill="1" applyBorder="1"/>
    <xf numFmtId="44" fontId="9" fillId="7" borderId="55" xfId="2" applyFont="1" applyFill="1" applyBorder="1"/>
    <xf numFmtId="44" fontId="44" fillId="7" borderId="55" xfId="2" applyFont="1" applyFill="1" applyBorder="1"/>
    <xf numFmtId="44" fontId="1" fillId="7" borderId="56" xfId="2" applyFont="1" applyFill="1" applyBorder="1"/>
    <xf numFmtId="44" fontId="1" fillId="7" borderId="57" xfId="2" applyFont="1" applyFill="1" applyBorder="1"/>
    <xf numFmtId="44" fontId="9" fillId="7" borderId="58" xfId="2" applyFont="1" applyFill="1" applyBorder="1"/>
    <xf numFmtId="44" fontId="1" fillId="7" borderId="58" xfId="2" applyFont="1" applyFill="1" applyBorder="1"/>
    <xf numFmtId="0" fontId="2" fillId="7" borderId="68" xfId="0" applyFont="1" applyFill="1" applyBorder="1" applyAlignment="1">
      <alignment horizontal="center" vertical="center" wrapText="1"/>
    </xf>
    <xf numFmtId="44" fontId="11" fillId="7" borderId="55" xfId="2" applyFont="1" applyFill="1" applyBorder="1"/>
    <xf numFmtId="44" fontId="5" fillId="7" borderId="1" xfId="2" applyFont="1" applyFill="1" applyBorder="1"/>
    <xf numFmtId="44" fontId="5" fillId="7" borderId="4" xfId="2" applyFont="1" applyFill="1" applyBorder="1"/>
    <xf numFmtId="44" fontId="28" fillId="7" borderId="63" xfId="2" applyFont="1" applyFill="1" applyBorder="1"/>
    <xf numFmtId="44" fontId="28" fillId="7" borderId="60" xfId="2" applyFont="1" applyFill="1" applyBorder="1"/>
    <xf numFmtId="44" fontId="28" fillId="7" borderId="61" xfId="2" applyFont="1" applyFill="1" applyBorder="1"/>
    <xf numFmtId="44" fontId="28" fillId="7" borderId="62" xfId="2" applyFont="1" applyFill="1" applyBorder="1"/>
    <xf numFmtId="44" fontId="9" fillId="7" borderId="60" xfId="2" applyFont="1" applyFill="1" applyBorder="1"/>
    <xf numFmtId="44" fontId="44" fillId="7" borderId="60" xfId="2" applyFont="1" applyFill="1" applyBorder="1"/>
    <xf numFmtId="0" fontId="2" fillId="7" borderId="15" xfId="0" applyFont="1" applyFill="1" applyBorder="1" applyAlignment="1">
      <alignment horizontal="center" vertical="center" wrapText="1"/>
    </xf>
    <xf numFmtId="44" fontId="9" fillId="7" borderId="14" xfId="2" applyNumberFormat="1" applyFont="1" applyFill="1" applyBorder="1"/>
    <xf numFmtId="0" fontId="2" fillId="7" borderId="69" xfId="0" applyFont="1" applyFill="1" applyBorder="1" applyAlignment="1">
      <alignment horizontal="center" vertical="center" wrapText="1"/>
    </xf>
    <xf numFmtId="44" fontId="11" fillId="7" borderId="7" xfId="2" applyFont="1" applyFill="1" applyBorder="1"/>
    <xf numFmtId="44" fontId="9" fillId="7" borderId="7" xfId="2" applyFont="1" applyFill="1" applyBorder="1"/>
    <xf numFmtId="44" fontId="9" fillId="8" borderId="60" xfId="2" applyNumberFormat="1" applyFont="1" applyFill="1" applyBorder="1"/>
    <xf numFmtId="44" fontId="9" fillId="8" borderId="7" xfId="2" applyFont="1" applyFill="1" applyBorder="1"/>
    <xf numFmtId="44" fontId="44" fillId="7" borderId="7" xfId="2" applyFont="1" applyFill="1" applyBorder="1"/>
    <xf numFmtId="44" fontId="9" fillId="7" borderId="13" xfId="2" applyFont="1" applyFill="1" applyBorder="1"/>
    <xf numFmtId="44" fontId="28" fillId="7" borderId="18" xfId="2" applyFont="1" applyFill="1" applyBorder="1"/>
    <xf numFmtId="44" fontId="28" fillId="7" borderId="17" xfId="2" applyFont="1" applyFill="1" applyBorder="1"/>
    <xf numFmtId="44" fontId="28" fillId="7" borderId="46" xfId="2" applyFont="1" applyFill="1" applyBorder="1"/>
    <xf numFmtId="44" fontId="28" fillId="7" borderId="14" xfId="2" applyFont="1" applyFill="1" applyBorder="1"/>
    <xf numFmtId="8" fontId="9" fillId="7" borderId="14" xfId="2" applyNumberFormat="1" applyFont="1" applyFill="1" applyBorder="1"/>
    <xf numFmtId="8" fontId="9" fillId="7" borderId="7" xfId="2" applyNumberFormat="1" applyFont="1" applyFill="1" applyBorder="1"/>
    <xf numFmtId="44" fontId="9" fillId="7" borderId="14" xfId="2" applyFont="1" applyFill="1" applyBorder="1"/>
    <xf numFmtId="44" fontId="44" fillId="7" borderId="14" xfId="2" applyFont="1" applyFill="1" applyBorder="1"/>
    <xf numFmtId="44" fontId="9" fillId="0" borderId="63" xfId="2" applyFont="1" applyBorder="1"/>
    <xf numFmtId="44" fontId="9" fillId="2" borderId="1" xfId="2" applyFont="1" applyFill="1" applyBorder="1"/>
    <xf numFmtId="44" fontId="9" fillId="7" borderId="63" xfId="2" applyFont="1" applyFill="1" applyBorder="1"/>
    <xf numFmtId="44" fontId="9" fillId="7" borderId="3" xfId="2" applyFont="1" applyFill="1" applyBorder="1"/>
    <xf numFmtId="44" fontId="9" fillId="0" borderId="54" xfId="2" applyFont="1" applyFill="1" applyBorder="1"/>
    <xf numFmtId="44" fontId="9" fillId="7" borderId="18" xfId="2" applyFont="1" applyFill="1" applyBorder="1"/>
    <xf numFmtId="44" fontId="9" fillId="2" borderId="18" xfId="2" applyFont="1" applyFill="1" applyBorder="1"/>
    <xf numFmtId="44" fontId="9" fillId="7" borderId="20" xfId="2" applyFont="1" applyFill="1" applyBorder="1"/>
    <xf numFmtId="44" fontId="9" fillId="3" borderId="1" xfId="2" applyFont="1" applyFill="1" applyBorder="1"/>
    <xf numFmtId="44" fontId="9" fillId="3" borderId="20" xfId="2" applyFont="1" applyFill="1" applyBorder="1"/>
    <xf numFmtId="44" fontId="9" fillId="3" borderId="18" xfId="2" applyFont="1" applyFill="1" applyBorder="1"/>
    <xf numFmtId="44" fontId="9" fillId="0" borderId="4" xfId="2" applyNumberFormat="1" applyFont="1" applyBorder="1"/>
    <xf numFmtId="44" fontId="9" fillId="3" borderId="4" xfId="2" applyFont="1" applyFill="1" applyBorder="1"/>
    <xf numFmtId="8" fontId="9" fillId="3" borderId="14" xfId="2" applyNumberFormat="1" applyFont="1" applyFill="1" applyBorder="1"/>
    <xf numFmtId="44" fontId="9" fillId="7" borderId="5" xfId="2" applyFont="1" applyFill="1" applyBorder="1"/>
    <xf numFmtId="44" fontId="9" fillId="0" borderId="5" xfId="2" applyFont="1" applyBorder="1"/>
    <xf numFmtId="44" fontId="9" fillId="7" borderId="24" xfId="2" applyFont="1" applyFill="1" applyBorder="1"/>
    <xf numFmtId="44" fontId="9" fillId="0" borderId="61" xfId="2" applyFont="1" applyBorder="1"/>
    <xf numFmtId="44" fontId="9" fillId="7" borderId="56" xfId="2" applyFont="1" applyFill="1" applyBorder="1"/>
    <xf numFmtId="44" fontId="9" fillId="0" borderId="17" xfId="2" applyFont="1" applyFill="1" applyBorder="1"/>
    <xf numFmtId="44" fontId="9" fillId="0" borderId="5" xfId="2" applyFont="1" applyFill="1" applyBorder="1"/>
    <xf numFmtId="44" fontId="9" fillId="2" borderId="5" xfId="2" applyFont="1" applyFill="1" applyBorder="1"/>
    <xf numFmtId="44" fontId="9" fillId="2" borderId="24" xfId="2" applyFont="1" applyFill="1" applyBorder="1"/>
    <xf numFmtId="44" fontId="9" fillId="7" borderId="61" xfId="2" applyFont="1" applyFill="1" applyBorder="1"/>
    <xf numFmtId="44" fontId="9" fillId="0" borderId="56" xfId="2" applyFont="1" applyFill="1" applyBorder="1"/>
    <xf numFmtId="44" fontId="9" fillId="7" borderId="17" xfId="2" applyFont="1" applyFill="1" applyBorder="1"/>
    <xf numFmtId="44" fontId="9" fillId="2" borderId="17" xfId="2" applyFont="1" applyFill="1" applyBorder="1"/>
    <xf numFmtId="44" fontId="9" fillId="7" borderId="21" xfId="2" applyFont="1" applyFill="1" applyBorder="1"/>
    <xf numFmtId="44" fontId="9" fillId="3" borderId="5" xfId="2" applyFont="1" applyFill="1" applyBorder="1"/>
    <xf numFmtId="44" fontId="9" fillId="3" borderId="21" xfId="2" applyFont="1" applyFill="1" applyBorder="1"/>
    <xf numFmtId="44" fontId="9" fillId="3" borderId="17" xfId="2" applyFont="1" applyFill="1" applyBorder="1"/>
    <xf numFmtId="44" fontId="9" fillId="7" borderId="47" xfId="2" applyFont="1" applyFill="1" applyBorder="1"/>
    <xf numFmtId="44" fontId="9" fillId="7" borderId="52" xfId="2" applyFont="1" applyFill="1" applyBorder="1"/>
    <xf numFmtId="44" fontId="9" fillId="0" borderId="62" xfId="2" applyFont="1" applyBorder="1"/>
    <xf numFmtId="44" fontId="9" fillId="7" borderId="57" xfId="2" applyFont="1" applyFill="1" applyBorder="1"/>
    <xf numFmtId="44" fontId="9" fillId="2" borderId="47" xfId="2" applyFont="1" applyFill="1" applyBorder="1"/>
    <xf numFmtId="44" fontId="9" fillId="2" borderId="52" xfId="2" applyFont="1" applyFill="1" applyBorder="1"/>
    <xf numFmtId="44" fontId="9" fillId="7" borderId="62" xfId="2" applyFont="1" applyFill="1" applyBorder="1"/>
    <xf numFmtId="44" fontId="9" fillId="7" borderId="46" xfId="2" applyFont="1" applyFill="1" applyBorder="1"/>
    <xf numFmtId="44" fontId="9" fillId="2" borderId="46" xfId="2" applyFont="1" applyFill="1" applyBorder="1"/>
    <xf numFmtId="44" fontId="9" fillId="7" borderId="50" xfId="2" applyFont="1" applyFill="1" applyBorder="1"/>
    <xf numFmtId="44" fontId="9" fillId="3" borderId="47" xfId="2" applyFont="1" applyFill="1" applyBorder="1"/>
    <xf numFmtId="44" fontId="9" fillId="3" borderId="50" xfId="2" applyFont="1" applyFill="1" applyBorder="1"/>
    <xf numFmtId="44" fontId="9" fillId="3" borderId="46" xfId="2" applyFont="1" applyFill="1" applyBorder="1"/>
    <xf numFmtId="44" fontId="9" fillId="3" borderId="7" xfId="2" applyNumberFormat="1" applyFont="1" applyFill="1" applyBorder="1"/>
    <xf numFmtId="44" fontId="9" fillId="7" borderId="7" xfId="2" applyNumberFormat="1" applyFont="1" applyFill="1" applyBorder="1"/>
    <xf numFmtId="44" fontId="9" fillId="2" borderId="11" xfId="2" applyNumberFormat="1" applyFont="1" applyFill="1" applyBorder="1"/>
    <xf numFmtId="164" fontId="9" fillId="0" borderId="14" xfId="2" applyNumberFormat="1" applyFont="1" applyFill="1" applyBorder="1"/>
    <xf numFmtId="164" fontId="9" fillId="0" borderId="17" xfId="2" applyNumberFormat="1" applyFont="1" applyFill="1" applyBorder="1"/>
    <xf numFmtId="164" fontId="9" fillId="0" borderId="5" xfId="2" applyNumberFormat="1" applyFont="1" applyFill="1" applyBorder="1"/>
    <xf numFmtId="44" fontId="9" fillId="7" borderId="47" xfId="2" applyFont="1" applyFill="1" applyBorder="1" applyAlignment="1">
      <alignment horizontal="left"/>
    </xf>
    <xf numFmtId="164" fontId="9" fillId="0" borderId="46" xfId="2" applyNumberFormat="1" applyFont="1" applyFill="1" applyBorder="1" applyAlignment="1">
      <alignment horizontal="left"/>
    </xf>
    <xf numFmtId="164" fontId="9" fillId="0" borderId="47" xfId="2" applyNumberFormat="1" applyFont="1" applyFill="1" applyBorder="1"/>
    <xf numFmtId="164" fontId="9" fillId="0" borderId="18" xfId="2" applyNumberFormat="1" applyFont="1" applyFill="1" applyBorder="1"/>
    <xf numFmtId="164" fontId="9" fillId="0" borderId="46" xfId="2" applyNumberFormat="1" applyFont="1" applyFill="1" applyBorder="1"/>
    <xf numFmtId="43" fontId="9" fillId="7" borderId="4" xfId="1" applyFont="1" applyFill="1" applyBorder="1"/>
    <xf numFmtId="44" fontId="9" fillId="0" borderId="14" xfId="2" applyFont="1" applyBorder="1"/>
    <xf numFmtId="44" fontId="9" fillId="8" borderId="11" xfId="2" applyFont="1" applyFill="1" applyBorder="1"/>
    <xf numFmtId="44" fontId="9" fillId="8" borderId="60" xfId="2" applyFont="1" applyFill="1" applyBorder="1"/>
    <xf numFmtId="44" fontId="9" fillId="8" borderId="55" xfId="2" applyFont="1" applyFill="1" applyBorder="1"/>
    <xf numFmtId="44" fontId="9" fillId="8" borderId="14" xfId="2" applyFont="1" applyFill="1" applyBorder="1"/>
    <xf numFmtId="44" fontId="9" fillId="8" borderId="25" xfId="2" applyFont="1" applyFill="1" applyBorder="1"/>
    <xf numFmtId="44" fontId="9" fillId="7" borderId="25" xfId="2" applyFont="1" applyFill="1" applyBorder="1"/>
    <xf numFmtId="0" fontId="9" fillId="7" borderId="4" xfId="0" applyFont="1" applyFill="1" applyBorder="1"/>
    <xf numFmtId="0" fontId="9" fillId="7" borderId="11" xfId="0" applyFont="1" applyFill="1" applyBorder="1"/>
    <xf numFmtId="0" fontId="9" fillId="0" borderId="14" xfId="0" applyFont="1" applyBorder="1"/>
    <xf numFmtId="0" fontId="9" fillId="7" borderId="55" xfId="0" applyFont="1" applyFill="1" applyBorder="1"/>
    <xf numFmtId="164" fontId="9" fillId="0" borderId="14" xfId="0" applyNumberFormat="1" applyFont="1" applyFill="1" applyBorder="1"/>
    <xf numFmtId="164" fontId="9" fillId="0" borderId="4" xfId="0" applyNumberFormat="1" applyFont="1" applyFill="1" applyBorder="1"/>
    <xf numFmtId="0" fontId="9" fillId="0" borderId="4" xfId="0" applyFont="1" applyFill="1" applyBorder="1"/>
    <xf numFmtId="0" fontId="9" fillId="3" borderId="4" xfId="0" applyFont="1" applyFill="1" applyBorder="1"/>
    <xf numFmtId="0" fontId="9" fillId="3" borderId="11" xfId="0" applyFont="1" applyFill="1" applyBorder="1"/>
    <xf numFmtId="0" fontId="9" fillId="7" borderId="60" xfId="0" applyFont="1" applyFill="1" applyBorder="1"/>
    <xf numFmtId="0" fontId="9" fillId="7" borderId="25" xfId="0" applyFont="1" applyFill="1" applyBorder="1"/>
    <xf numFmtId="0" fontId="9" fillId="3" borderId="25" xfId="0" applyFont="1" applyFill="1" applyBorder="1"/>
    <xf numFmtId="0" fontId="9" fillId="7" borderId="7" xfId="0" applyFont="1" applyFill="1" applyBorder="1"/>
    <xf numFmtId="44" fontId="9" fillId="3" borderId="25" xfId="2" applyFont="1" applyFill="1" applyBorder="1"/>
    <xf numFmtId="44" fontId="9" fillId="8" borderId="25" xfId="0" applyNumberFormat="1" applyFont="1" applyFill="1" applyBorder="1"/>
    <xf numFmtId="44" fontId="9" fillId="8" borderId="11" xfId="0" applyNumberFormat="1" applyFont="1" applyFill="1" applyBorder="1"/>
    <xf numFmtId="44" fontId="9" fillId="7" borderId="25" xfId="0" applyNumberFormat="1" applyFont="1" applyFill="1" applyBorder="1"/>
    <xf numFmtId="44" fontId="9" fillId="7" borderId="7" xfId="0" applyNumberFormat="1" applyFont="1" applyFill="1" applyBorder="1"/>
    <xf numFmtId="0" fontId="9" fillId="7" borderId="70" xfId="0" applyFont="1" applyFill="1" applyBorder="1"/>
    <xf numFmtId="0" fontId="9" fillId="0" borderId="70" xfId="0" applyFont="1" applyBorder="1"/>
    <xf numFmtId="0" fontId="9" fillId="7" borderId="71" xfId="0" applyFont="1" applyFill="1" applyBorder="1"/>
    <xf numFmtId="0" fontId="9" fillId="3" borderId="72" xfId="0" applyFont="1" applyFill="1" applyBorder="1"/>
    <xf numFmtId="0" fontId="9" fillId="3" borderId="70" xfId="0" applyFont="1" applyFill="1" applyBorder="1"/>
    <xf numFmtId="0" fontId="9" fillId="7" borderId="73" xfId="0" applyFont="1" applyFill="1" applyBorder="1"/>
    <xf numFmtId="164" fontId="9" fillId="3" borderId="72" xfId="0" applyNumberFormat="1" applyFont="1" applyFill="1" applyBorder="1"/>
    <xf numFmtId="164" fontId="9" fillId="3" borderId="70" xfId="0" applyNumberFormat="1" applyFont="1" applyFill="1" applyBorder="1"/>
    <xf numFmtId="0" fontId="9" fillId="0" borderId="70" xfId="0" applyFont="1" applyFill="1" applyBorder="1"/>
    <xf numFmtId="43" fontId="9" fillId="7" borderId="70" xfId="1" applyFont="1" applyFill="1" applyBorder="1"/>
    <xf numFmtId="0" fontId="9" fillId="2" borderId="70" xfId="0" applyFont="1" applyFill="1" applyBorder="1"/>
    <xf numFmtId="0" fontId="9" fillId="2" borderId="71" xfId="0" applyFont="1" applyFill="1" applyBorder="1"/>
    <xf numFmtId="0" fontId="9" fillId="7" borderId="74" xfId="0" applyFont="1" applyFill="1" applyBorder="1"/>
    <xf numFmtId="0" fontId="9" fillId="3" borderId="71" xfId="0" applyFont="1" applyFill="1" applyBorder="1"/>
    <xf numFmtId="0" fontId="9" fillId="2" borderId="75" xfId="0" applyFont="1" applyFill="1" applyBorder="1"/>
    <xf numFmtId="0" fontId="9" fillId="7" borderId="75" xfId="0" applyFont="1" applyFill="1" applyBorder="1"/>
    <xf numFmtId="0" fontId="9" fillId="0" borderId="75" xfId="0" applyFont="1" applyBorder="1"/>
    <xf numFmtId="0" fontId="9" fillId="0" borderId="71" xfId="0" applyFont="1" applyBorder="1"/>
    <xf numFmtId="44" fontId="9" fillId="8" borderId="75" xfId="0" applyNumberFormat="1" applyFont="1" applyFill="1" applyBorder="1"/>
    <xf numFmtId="44" fontId="9" fillId="8" borderId="76" xfId="0" applyNumberFormat="1" applyFont="1" applyFill="1" applyBorder="1"/>
    <xf numFmtId="0" fontId="9" fillId="0" borderId="0" xfId="0" applyFont="1"/>
    <xf numFmtId="0" fontId="4"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7" borderId="22"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7" borderId="6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8" fontId="9" fillId="0" borderId="1" xfId="0" applyNumberFormat="1" applyFont="1" applyBorder="1"/>
    <xf numFmtId="0" fontId="4" fillId="0" borderId="4" xfId="0" applyFont="1" applyBorder="1"/>
    <xf numFmtId="8" fontId="9" fillId="0" borderId="5" xfId="0" applyNumberFormat="1" applyFont="1" applyBorder="1"/>
    <xf numFmtId="0" fontId="4" fillId="0" borderId="47" xfId="0" applyFont="1" applyBorder="1" applyAlignment="1">
      <alignment horizontal="left"/>
    </xf>
    <xf numFmtId="0" fontId="4" fillId="0" borderId="1" xfId="0" applyFont="1" applyBorder="1" applyAlignment="1">
      <alignment horizontal="center"/>
    </xf>
    <xf numFmtId="8" fontId="11" fillId="0" borderId="4" xfId="0" applyNumberFormat="1" applyFont="1" applyBorder="1"/>
    <xf numFmtId="0" fontId="44" fillId="0" borderId="4" xfId="0" applyFont="1" applyBorder="1"/>
    <xf numFmtId="0" fontId="11" fillId="0" borderId="4" xfId="0" applyFont="1" applyBorder="1"/>
    <xf numFmtId="0" fontId="9" fillId="0" borderId="5" xfId="0" applyFont="1" applyBorder="1"/>
    <xf numFmtId="10" fontId="4" fillId="0" borderId="47" xfId="0" applyNumberFormat="1" applyFont="1" applyBorder="1"/>
    <xf numFmtId="0" fontId="11" fillId="0" borderId="1" xfId="0" applyFont="1" applyBorder="1"/>
    <xf numFmtId="0" fontId="4" fillId="0" borderId="47" xfId="0" applyFont="1" applyBorder="1" applyAlignment="1">
      <alignment horizontal="center"/>
    </xf>
    <xf numFmtId="0" fontId="4" fillId="0" borderId="1" xfId="0" applyFont="1" applyBorder="1"/>
    <xf numFmtId="8" fontId="9" fillId="0" borderId="4" xfId="0" applyNumberFormat="1" applyFont="1" applyBorder="1"/>
    <xf numFmtId="8" fontId="2" fillId="0" borderId="24" xfId="0" applyNumberFormat="1" applyFont="1" applyBorder="1"/>
    <xf numFmtId="0" fontId="0" fillId="0" borderId="0" xfId="0" applyBorder="1"/>
    <xf numFmtId="44" fontId="1" fillId="0" borderId="77" xfId="2" applyFont="1" applyBorder="1"/>
    <xf numFmtId="44" fontId="28" fillId="0" borderId="78" xfId="2" applyFont="1" applyFill="1" applyBorder="1"/>
    <xf numFmtId="44" fontId="1" fillId="0" borderId="78" xfId="2" applyFont="1" applyBorder="1"/>
    <xf numFmtId="44" fontId="4" fillId="7" borderId="4" xfId="2" applyFont="1" applyFill="1" applyBorder="1"/>
    <xf numFmtId="44" fontId="1" fillId="7" borderId="49" xfId="2" applyFont="1" applyFill="1" applyBorder="1"/>
    <xf numFmtId="44" fontId="15" fillId="8" borderId="7" xfId="2" applyNumberFormat="1" applyFont="1" applyFill="1" applyBorder="1"/>
    <xf numFmtId="0" fontId="14" fillId="7" borderId="15" xfId="0" applyFont="1" applyFill="1" applyBorder="1" applyAlignment="1">
      <alignment horizontal="center" vertical="center" wrapText="1"/>
    </xf>
    <xf numFmtId="44" fontId="28" fillId="7" borderId="16" xfId="2" applyFont="1" applyFill="1" applyBorder="1"/>
    <xf numFmtId="44" fontId="4" fillId="7" borderId="14" xfId="2" applyFont="1" applyFill="1" applyBorder="1"/>
    <xf numFmtId="44" fontId="11" fillId="7" borderId="14" xfId="2" applyFont="1" applyFill="1" applyBorder="1"/>
    <xf numFmtId="44" fontId="28" fillId="7" borderId="48" xfId="2" applyFont="1" applyFill="1" applyBorder="1"/>
    <xf numFmtId="8" fontId="1" fillId="7" borderId="78" xfId="2" applyNumberFormat="1" applyFont="1" applyFill="1" applyBorder="1"/>
    <xf numFmtId="8" fontId="1" fillId="8" borderId="61" xfId="2" applyNumberFormat="1" applyFont="1" applyFill="1" applyBorder="1"/>
    <xf numFmtId="8" fontId="28" fillId="3" borderId="79" xfId="2" applyNumberFormat="1" applyFont="1" applyFill="1" applyBorder="1"/>
    <xf numFmtId="44" fontId="28" fillId="7" borderId="66" xfId="2" applyFont="1" applyFill="1" applyBorder="1"/>
    <xf numFmtId="44" fontId="28" fillId="7" borderId="59" xfId="2" applyFont="1" applyFill="1" applyBorder="1"/>
    <xf numFmtId="44" fontId="4" fillId="7" borderId="60" xfId="2" applyNumberFormat="1" applyFont="1" applyFill="1" applyBorder="1"/>
    <xf numFmtId="44" fontId="11" fillId="7" borderId="60" xfId="2" applyFont="1" applyFill="1" applyBorder="1"/>
    <xf numFmtId="44" fontId="1" fillId="7" borderId="65" xfId="2" applyFont="1" applyFill="1" applyBorder="1"/>
    <xf numFmtId="44" fontId="1" fillId="7" borderId="79" xfId="2" applyFont="1" applyFill="1" applyBorder="1"/>
    <xf numFmtId="44" fontId="1" fillId="7" borderId="54" xfId="2" applyFont="1" applyFill="1" applyBorder="1"/>
    <xf numFmtId="44" fontId="4" fillId="7" borderId="55" xfId="2" applyFont="1" applyFill="1" applyBorder="1"/>
    <xf numFmtId="44" fontId="1" fillId="7" borderId="64" xfId="2" applyFont="1" applyFill="1" applyBorder="1"/>
    <xf numFmtId="44" fontId="1" fillId="7" borderId="77" xfId="2" applyFont="1" applyFill="1" applyBorder="1"/>
    <xf numFmtId="44" fontId="1" fillId="7" borderId="79" xfId="2" applyFont="1" applyFill="1" applyBorder="1"/>
    <xf numFmtId="44" fontId="1" fillId="7" borderId="3" xfId="2" applyFont="1" applyFill="1" applyBorder="1"/>
    <xf numFmtId="44" fontId="1" fillId="7" borderId="23" xfId="2" applyFont="1" applyFill="1" applyBorder="1"/>
    <xf numFmtId="44" fontId="4" fillId="7" borderId="11" xfId="2" applyFont="1" applyFill="1" applyBorder="1"/>
    <xf numFmtId="44" fontId="1" fillId="9" borderId="11" xfId="2" applyFont="1" applyFill="1" applyBorder="1"/>
    <xf numFmtId="44" fontId="9" fillId="9" borderId="11" xfId="2" applyFont="1" applyFill="1" applyBorder="1"/>
    <xf numFmtId="44" fontId="1" fillId="9" borderId="52" xfId="2" applyFont="1" applyFill="1" applyBorder="1"/>
    <xf numFmtId="44" fontId="1" fillId="7" borderId="26" xfId="2" applyFont="1" applyFill="1" applyBorder="1"/>
    <xf numFmtId="44" fontId="4" fillId="7" borderId="27" xfId="2" applyFont="1" applyFill="1" applyBorder="1"/>
    <xf numFmtId="44" fontId="1" fillId="7" borderId="27" xfId="2" applyFont="1" applyFill="1" applyBorder="1"/>
    <xf numFmtId="44" fontId="11" fillId="7" borderId="27" xfId="2" applyFont="1" applyFill="1" applyBorder="1"/>
    <xf numFmtId="44" fontId="1" fillId="7" borderId="28" xfId="2" applyFont="1" applyFill="1" applyBorder="1"/>
    <xf numFmtId="44" fontId="1" fillId="7" borderId="29" xfId="2" applyFont="1" applyFill="1" applyBorder="1"/>
    <xf numFmtId="44" fontId="9" fillId="7" borderId="27" xfId="2" applyFont="1" applyFill="1" applyBorder="1"/>
    <xf numFmtId="44" fontId="44" fillId="7" borderId="27" xfId="2" applyFont="1" applyFill="1" applyBorder="1"/>
    <xf numFmtId="44" fontId="1" fillId="7" borderId="80" xfId="2" applyFont="1" applyFill="1" applyBorder="1"/>
    <xf numFmtId="8" fontId="0" fillId="0" borderId="81" xfId="0" applyNumberFormat="1" applyBorder="1"/>
    <xf numFmtId="0" fontId="0" fillId="0" borderId="81" xfId="0" applyBorder="1"/>
    <xf numFmtId="8" fontId="0" fillId="0" borderId="30" xfId="0" applyNumberFormat="1" applyBorder="1" applyAlignment="1">
      <alignment vertical="center"/>
    </xf>
    <xf numFmtId="0" fontId="0" fillId="0" borderId="31" xfId="0" applyBorder="1" applyAlignment="1">
      <alignment vertical="center"/>
    </xf>
    <xf numFmtId="44" fontId="1" fillId="7" borderId="55" xfId="2" applyFont="1" applyFill="1" applyBorder="1"/>
    <xf numFmtId="0" fontId="47" fillId="0" borderId="70" xfId="0" applyFont="1" applyBorder="1"/>
    <xf numFmtId="8" fontId="47" fillId="0" borderId="4" xfId="0" applyNumberFormat="1" applyFont="1" applyBorder="1"/>
    <xf numFmtId="8" fontId="1" fillId="7" borderId="17" xfId="2" applyNumberFormat="1" applyFont="1" applyFill="1" applyBorder="1"/>
    <xf numFmtId="8" fontId="23" fillId="0" borderId="32" xfId="0" applyNumberFormat="1" applyFont="1" applyBorder="1" applyAlignment="1">
      <alignment horizontal="center" vertical="center" wrapText="1"/>
    </xf>
    <xf numFmtId="8" fontId="12" fillId="0" borderId="82" xfId="0" applyNumberFormat="1" applyFont="1" applyBorder="1" applyAlignment="1">
      <alignment horizontal="center" vertical="center" wrapText="1"/>
    </xf>
    <xf numFmtId="8" fontId="0" fillId="0" borderId="9" xfId="0" applyNumberFormat="1" applyBorder="1"/>
    <xf numFmtId="8" fontId="4" fillId="0" borderId="32" xfId="0" applyNumberFormat="1" applyFont="1" applyBorder="1" applyAlignment="1">
      <alignment horizontal="center" vertical="center" wrapText="1"/>
    </xf>
    <xf numFmtId="8" fontId="11" fillId="0" borderId="82" xfId="0" applyNumberFormat="1" applyFont="1" applyBorder="1" applyAlignment="1">
      <alignment horizontal="center" vertical="center" wrapText="1"/>
    </xf>
    <xf numFmtId="44" fontId="4" fillId="6" borderId="60" xfId="2" applyFont="1" applyFill="1" applyBorder="1"/>
    <xf numFmtId="44" fontId="4" fillId="6" borderId="4" xfId="2" applyFont="1" applyFill="1" applyBorder="1"/>
    <xf numFmtId="44" fontId="1" fillId="8" borderId="14" xfId="2" applyFont="1" applyFill="1" applyBorder="1"/>
    <xf numFmtId="44" fontId="44" fillId="0" borderId="14" xfId="2" applyFont="1" applyFill="1" applyBorder="1"/>
    <xf numFmtId="44" fontId="5" fillId="0" borderId="18" xfId="2" applyFont="1" applyFill="1" applyBorder="1"/>
    <xf numFmtId="44" fontId="5" fillId="0" borderId="14" xfId="2" applyFont="1" applyFill="1" applyBorder="1"/>
    <xf numFmtId="44" fontId="28" fillId="7" borderId="33" xfId="2" applyFont="1" applyFill="1" applyBorder="1"/>
    <xf numFmtId="44" fontId="4" fillId="7" borderId="34" xfId="2" applyFont="1" applyFill="1" applyBorder="1"/>
    <xf numFmtId="44" fontId="28" fillId="7" borderId="34" xfId="2" applyFont="1" applyFill="1" applyBorder="1"/>
    <xf numFmtId="44" fontId="11" fillId="7" borderId="34" xfId="2" applyFont="1" applyFill="1" applyBorder="1"/>
    <xf numFmtId="44" fontId="28" fillId="7" borderId="35" xfId="2" applyFont="1" applyFill="1" applyBorder="1"/>
    <xf numFmtId="44" fontId="28" fillId="7" borderId="83" xfId="2" applyFont="1" applyFill="1" applyBorder="1"/>
    <xf numFmtId="44" fontId="28" fillId="7" borderId="36" xfId="2" applyFont="1" applyFill="1" applyBorder="1"/>
    <xf numFmtId="44" fontId="9" fillId="7" borderId="34" xfId="2" applyFont="1" applyFill="1" applyBorder="1"/>
    <xf numFmtId="44" fontId="44" fillId="7" borderId="34" xfId="2" applyFont="1" applyFill="1" applyBorder="1"/>
    <xf numFmtId="44" fontId="9" fillId="7" borderId="36" xfId="2" applyFont="1" applyFill="1" applyBorder="1"/>
    <xf numFmtId="0" fontId="2" fillId="7" borderId="19" xfId="0" applyFont="1" applyFill="1" applyBorder="1" applyAlignment="1">
      <alignment horizontal="center" vertical="center" wrapText="1"/>
    </xf>
    <xf numFmtId="44" fontId="28" fillId="7" borderId="20" xfId="2" applyFont="1" applyFill="1" applyBorder="1"/>
    <xf numFmtId="44" fontId="4" fillId="7" borderId="7" xfId="2" applyFont="1" applyFill="1" applyBorder="1"/>
    <xf numFmtId="44" fontId="28" fillId="7" borderId="7" xfId="2" applyFont="1" applyFill="1" applyBorder="1"/>
    <xf numFmtId="44" fontId="28" fillId="7" borderId="21" xfId="2" applyFont="1" applyFill="1" applyBorder="1"/>
    <xf numFmtId="44" fontId="28" fillId="7" borderId="50" xfId="2" applyFont="1" applyFill="1" applyBorder="1"/>
    <xf numFmtId="44" fontId="28" fillId="7" borderId="13" xfId="2" applyFont="1" applyFill="1" applyBorder="1"/>
    <xf numFmtId="44" fontId="28" fillId="8" borderId="7" xfId="2" applyFont="1" applyFill="1" applyBorder="1"/>
    <xf numFmtId="44" fontId="28" fillId="7" borderId="7" xfId="2" applyNumberFormat="1" applyFont="1" applyFill="1" applyBorder="1"/>
    <xf numFmtId="44" fontId="5" fillId="0" borderId="13" xfId="2" applyFont="1" applyFill="1" applyBorder="1"/>
    <xf numFmtId="44" fontId="5" fillId="0" borderId="7" xfId="2" applyFont="1" applyFill="1" applyBorder="1"/>
    <xf numFmtId="44" fontId="9" fillId="0" borderId="13" xfId="2" applyFont="1" applyFill="1" applyBorder="1"/>
    <xf numFmtId="44" fontId="5" fillId="7" borderId="13" xfId="2" applyFont="1" applyFill="1" applyBorder="1"/>
    <xf numFmtId="44" fontId="5" fillId="7" borderId="7" xfId="2" applyFont="1" applyFill="1" applyBorder="1"/>
    <xf numFmtId="44" fontId="4" fillId="0" borderId="14" xfId="2" applyNumberFormat="1" applyFont="1" applyFill="1" applyBorder="1"/>
    <xf numFmtId="44" fontId="1" fillId="7" borderId="17" xfId="2" applyFont="1" applyFill="1" applyBorder="1"/>
    <xf numFmtId="44" fontId="1" fillId="7" borderId="16" xfId="2" applyFont="1" applyFill="1" applyBorder="1"/>
    <xf numFmtId="44" fontId="1" fillId="7" borderId="14" xfId="2" applyFont="1" applyFill="1" applyBorder="1"/>
    <xf numFmtId="44" fontId="1" fillId="7" borderId="46" xfId="2" applyFont="1" applyFill="1" applyBorder="1"/>
    <xf numFmtId="44" fontId="1" fillId="7" borderId="18" xfId="2" applyFont="1" applyFill="1" applyBorder="1"/>
    <xf numFmtId="0" fontId="2" fillId="0" borderId="19" xfId="0" applyFont="1" applyBorder="1" applyAlignment="1">
      <alignment horizontal="center" vertical="center" wrapText="1"/>
    </xf>
    <xf numFmtId="44" fontId="0" fillId="0" borderId="20" xfId="2" applyFont="1" applyBorder="1"/>
    <xf numFmtId="44" fontId="4" fillId="0" borderId="7" xfId="2" applyFont="1" applyBorder="1"/>
    <xf numFmtId="44" fontId="0" fillId="0" borderId="7" xfId="2" applyFont="1" applyBorder="1"/>
    <xf numFmtId="44" fontId="11" fillId="0" borderId="7" xfId="2" applyFont="1" applyBorder="1"/>
    <xf numFmtId="44" fontId="0" fillId="0" borderId="21" xfId="2" applyFont="1" applyBorder="1"/>
    <xf numFmtId="44" fontId="1" fillId="0" borderId="50" xfId="2" applyFont="1" applyBorder="1"/>
    <xf numFmtId="44" fontId="0" fillId="0" borderId="13" xfId="2" applyFont="1" applyBorder="1"/>
    <xf numFmtId="44" fontId="44" fillId="6" borderId="7" xfId="2" applyFont="1" applyFill="1" applyBorder="1"/>
    <xf numFmtId="44" fontId="9" fillId="0" borderId="7" xfId="2" applyFont="1" applyBorder="1"/>
    <xf numFmtId="44" fontId="44" fillId="0" borderId="7" xfId="2" applyFont="1" applyBorder="1"/>
    <xf numFmtId="44" fontId="9" fillId="0" borderId="13" xfId="2" applyFont="1" applyBorder="1"/>
    <xf numFmtId="44" fontId="1" fillId="9" borderId="14" xfId="2" applyFont="1" applyFill="1" applyBorder="1"/>
    <xf numFmtId="44" fontId="28" fillId="0" borderId="51" xfId="2" applyNumberFormat="1" applyFont="1" applyFill="1" applyBorder="1"/>
    <xf numFmtId="44" fontId="28" fillId="0" borderId="84" xfId="2" applyFont="1" applyFill="1" applyBorder="1"/>
    <xf numFmtId="44" fontId="28" fillId="0" borderId="85" xfId="2" applyFont="1" applyFill="1" applyBorder="1"/>
    <xf numFmtId="44" fontId="13" fillId="7" borderId="50" xfId="2" applyFont="1" applyFill="1" applyBorder="1"/>
    <xf numFmtId="44" fontId="1" fillId="7" borderId="51" xfId="2" applyFont="1" applyFill="1" applyBorder="1"/>
    <xf numFmtId="44" fontId="13" fillId="7" borderId="46" xfId="2" applyFont="1" applyFill="1" applyBorder="1" applyAlignment="1">
      <alignment horizontal="left"/>
    </xf>
    <xf numFmtId="44" fontId="1" fillId="7" borderId="48" xfId="2" applyFont="1" applyFill="1" applyBorder="1"/>
    <xf numFmtId="44" fontId="28" fillId="7" borderId="84" xfId="2" applyFont="1" applyFill="1" applyBorder="1"/>
    <xf numFmtId="44" fontId="28" fillId="7" borderId="85" xfId="2" applyFont="1" applyFill="1" applyBorder="1"/>
    <xf numFmtId="44" fontId="28" fillId="7" borderId="51" xfId="2" applyFont="1" applyFill="1" applyBorder="1"/>
    <xf numFmtId="44" fontId="1" fillId="0" borderId="7" xfId="2" applyFont="1" applyFill="1" applyBorder="1"/>
    <xf numFmtId="44" fontId="1" fillId="0" borderId="14" xfId="2" applyFont="1" applyFill="1" applyBorder="1"/>
    <xf numFmtId="0" fontId="14" fillId="7" borderId="19" xfId="0" applyFont="1" applyFill="1" applyBorder="1" applyAlignment="1">
      <alignment horizontal="center" vertical="center" wrapText="1"/>
    </xf>
    <xf numFmtId="8" fontId="28" fillId="8" borderId="21" xfId="2" applyNumberFormat="1" applyFont="1" applyFill="1" applyBorder="1"/>
    <xf numFmtId="8" fontId="28" fillId="7" borderId="84" xfId="2" applyNumberFormat="1" applyFont="1" applyFill="1" applyBorder="1"/>
    <xf numFmtId="8" fontId="1" fillId="3" borderId="85" xfId="2" applyNumberFormat="1" applyFont="1" applyFill="1" applyBorder="1"/>
    <xf numFmtId="44" fontId="28" fillId="7" borderId="46" xfId="2" applyFont="1" applyFill="1" applyBorder="1" applyAlignment="1">
      <alignment horizontal="left"/>
    </xf>
    <xf numFmtId="8" fontId="9" fillId="7" borderId="34" xfId="2" applyNumberFormat="1" applyFont="1" applyFill="1" applyBorder="1"/>
    <xf numFmtId="44" fontId="28" fillId="7" borderId="86" xfId="2" applyFont="1" applyFill="1" applyBorder="1"/>
    <xf numFmtId="44" fontId="28" fillId="7" borderId="87" xfId="2" applyFont="1" applyFill="1" applyBorder="1"/>
    <xf numFmtId="44" fontId="28" fillId="0" borderId="50" xfId="2" applyNumberFormat="1" applyFont="1" applyFill="1" applyBorder="1"/>
    <xf numFmtId="44" fontId="1" fillId="7" borderId="46" xfId="2" applyFont="1" applyFill="1" applyBorder="1" applyAlignment="1">
      <alignment horizontal="left"/>
    </xf>
    <xf numFmtId="44" fontId="1" fillId="7" borderId="85" xfId="2" applyFont="1" applyFill="1" applyBorder="1"/>
    <xf numFmtId="0" fontId="2" fillId="0" borderId="88" xfId="0" applyFont="1" applyBorder="1" applyAlignment="1">
      <alignment horizontal="center" vertical="center" wrapText="1"/>
    </xf>
    <xf numFmtId="44" fontId="1" fillId="0" borderId="51" xfId="2" applyFont="1" applyBorder="1"/>
    <xf numFmtId="44" fontId="1" fillId="0" borderId="84" xfId="2" applyFont="1" applyBorder="1"/>
    <xf numFmtId="44" fontId="1" fillId="9" borderId="46" xfId="2" applyFont="1" applyFill="1" applyBorder="1" applyAlignment="1">
      <alignment horizontal="left"/>
    </xf>
    <xf numFmtId="8" fontId="9" fillId="8" borderId="14" xfId="2" applyNumberFormat="1" applyFont="1" applyFill="1" applyBorder="1"/>
    <xf numFmtId="8" fontId="9" fillId="8" borderId="7" xfId="2" applyNumberFormat="1" applyFont="1" applyFill="1" applyBorder="1"/>
    <xf numFmtId="44" fontId="28" fillId="0" borderId="7" xfId="2" applyNumberFormat="1" applyFont="1" applyFill="1" applyBorder="1"/>
    <xf numFmtId="44" fontId="28" fillId="10" borderId="14" xfId="2" applyFont="1" applyFill="1" applyBorder="1"/>
    <xf numFmtId="44" fontId="28" fillId="10" borderId="7" xfId="2" applyFont="1" applyFill="1" applyBorder="1"/>
    <xf numFmtId="44" fontId="1" fillId="10" borderId="14" xfId="2" applyFont="1" applyFill="1" applyBorder="1"/>
    <xf numFmtId="44" fontId="13" fillId="10" borderId="46" xfId="2" applyFont="1" applyFill="1" applyBorder="1" applyAlignment="1">
      <alignment horizontal="left"/>
    </xf>
    <xf numFmtId="44" fontId="13" fillId="10" borderId="50" xfId="2" applyFont="1" applyFill="1" applyBorder="1"/>
    <xf numFmtId="44" fontId="1" fillId="10" borderId="18" xfId="2" applyFont="1" applyFill="1" applyBorder="1"/>
    <xf numFmtId="44" fontId="9" fillId="10" borderId="13" xfId="2" applyFont="1" applyFill="1" applyBorder="1"/>
    <xf numFmtId="44" fontId="9" fillId="10" borderId="7" xfId="2" applyFont="1" applyFill="1" applyBorder="1"/>
    <xf numFmtId="44" fontId="28" fillId="10" borderId="46" xfId="2" applyFont="1" applyFill="1" applyBorder="1" applyAlignment="1">
      <alignment horizontal="left"/>
    </xf>
    <xf numFmtId="44" fontId="28" fillId="10" borderId="50" xfId="2" applyFont="1" applyFill="1" applyBorder="1"/>
    <xf numFmtId="44" fontId="28" fillId="10" borderId="18" xfId="2" applyFont="1" applyFill="1" applyBorder="1"/>
    <xf numFmtId="44" fontId="28" fillId="10" borderId="7" xfId="2" applyNumberFormat="1" applyFont="1" applyFill="1" applyBorder="1"/>
    <xf numFmtId="44" fontId="28" fillId="10" borderId="46" xfId="2" applyFont="1" applyFill="1" applyBorder="1"/>
    <xf numFmtId="44" fontId="28" fillId="0" borderId="75" xfId="2" applyFont="1" applyFill="1" applyBorder="1"/>
    <xf numFmtId="44" fontId="28" fillId="0" borderId="76" xfId="2" applyFont="1" applyFill="1" applyBorder="1"/>
    <xf numFmtId="44" fontId="28" fillId="10" borderId="85" xfId="2" applyFont="1" applyFill="1" applyBorder="1"/>
    <xf numFmtId="44" fontId="28" fillId="10" borderId="84" xfId="2" applyFont="1" applyFill="1" applyBorder="1"/>
    <xf numFmtId="44" fontId="15" fillId="10" borderId="7" xfId="2" applyNumberFormat="1" applyFont="1" applyFill="1" applyBorder="1"/>
    <xf numFmtId="44" fontId="9" fillId="10" borderId="14" xfId="2" applyFont="1" applyFill="1" applyBorder="1"/>
    <xf numFmtId="8" fontId="28" fillId="7" borderId="21" xfId="2" applyNumberFormat="1" applyFont="1" applyFill="1" applyBorder="1"/>
    <xf numFmtId="8" fontId="1" fillId="7" borderId="61" xfId="2" applyNumberFormat="1" applyFont="1" applyFill="1" applyBorder="1"/>
    <xf numFmtId="8" fontId="1" fillId="7" borderId="60" xfId="2" applyNumberFormat="1" applyFont="1" applyFill="1" applyBorder="1"/>
    <xf numFmtId="8" fontId="28" fillId="7" borderId="24" xfId="2" applyNumberFormat="1" applyFont="1" applyFill="1" applyBorder="1"/>
    <xf numFmtId="44" fontId="9" fillId="10" borderId="55" xfId="2" applyFont="1" applyFill="1" applyBorder="1"/>
    <xf numFmtId="8" fontId="1" fillId="10" borderId="17" xfId="2" applyNumberFormat="1" applyFont="1" applyFill="1" applyBorder="1"/>
    <xf numFmtId="8" fontId="28" fillId="10" borderId="24" xfId="2" applyNumberFormat="1" applyFont="1" applyFill="1" applyBorder="1"/>
    <xf numFmtId="44" fontId="28" fillId="10" borderId="55" xfId="2" applyFont="1" applyFill="1" applyBorder="1"/>
    <xf numFmtId="44" fontId="28" fillId="10" borderId="11" xfId="2" applyFont="1" applyFill="1" applyBorder="1"/>
    <xf numFmtId="44" fontId="28" fillId="10" borderId="60" xfId="2" applyFont="1" applyFill="1" applyBorder="1"/>
    <xf numFmtId="8" fontId="1" fillId="10" borderId="61" xfId="2" applyNumberFormat="1" applyFont="1" applyFill="1" applyBorder="1"/>
    <xf numFmtId="8" fontId="28" fillId="10" borderId="21" xfId="2" applyNumberFormat="1" applyFont="1" applyFill="1" applyBorder="1"/>
    <xf numFmtId="8" fontId="28" fillId="10" borderId="34" xfId="2" applyNumberFormat="1" applyFont="1" applyFill="1" applyBorder="1"/>
    <xf numFmtId="44" fontId="28" fillId="10" borderId="34" xfId="2" applyFont="1" applyFill="1" applyBorder="1"/>
    <xf numFmtId="44" fontId="1" fillId="10" borderId="7" xfId="2" applyFont="1" applyFill="1" applyBorder="1"/>
    <xf numFmtId="8" fontId="44" fillId="10" borderId="14" xfId="2" applyNumberFormat="1" applyFont="1" applyFill="1" applyBorder="1"/>
    <xf numFmtId="44" fontId="44" fillId="10" borderId="7" xfId="2" applyFont="1" applyFill="1" applyBorder="1"/>
    <xf numFmtId="44" fontId="44" fillId="10" borderId="14" xfId="2" applyFont="1" applyFill="1" applyBorder="1"/>
    <xf numFmtId="44" fontId="44" fillId="10" borderId="55" xfId="2" applyFont="1" applyFill="1" applyBorder="1"/>
    <xf numFmtId="44" fontId="1" fillId="10" borderId="4" xfId="2" applyFont="1" applyFill="1" applyBorder="1"/>
    <xf numFmtId="44" fontId="1" fillId="10" borderId="27" xfId="2" applyFont="1" applyFill="1" applyBorder="1"/>
    <xf numFmtId="44" fontId="1" fillId="9" borderId="18" xfId="2" applyFont="1" applyFill="1" applyBorder="1"/>
    <xf numFmtId="44" fontId="9" fillId="9" borderId="12" xfId="2" applyFont="1" applyFill="1" applyBorder="1"/>
    <xf numFmtId="44" fontId="4" fillId="7" borderId="14" xfId="2" applyNumberFormat="1" applyFont="1" applyFill="1" applyBorder="1"/>
    <xf numFmtId="44" fontId="11" fillId="7" borderId="7" xfId="2" applyNumberFormat="1" applyFont="1" applyFill="1" applyBorder="1"/>
    <xf numFmtId="44" fontId="28" fillId="7" borderId="72" xfId="2" applyFont="1" applyFill="1" applyBorder="1"/>
    <xf numFmtId="44" fontId="28" fillId="7" borderId="76" xfId="2" applyFont="1" applyFill="1" applyBorder="1"/>
    <xf numFmtId="44" fontId="28" fillId="7" borderId="51" xfId="2" applyNumberFormat="1" applyFont="1" applyFill="1" applyBorder="1"/>
    <xf numFmtId="0" fontId="48" fillId="0" borderId="0" xfId="0" applyFont="1" applyAlignment="1">
      <alignment horizontal="center"/>
    </xf>
    <xf numFmtId="8" fontId="3" fillId="0" borderId="24" xfId="0" applyNumberFormat="1" applyFont="1" applyBorder="1"/>
    <xf numFmtId="44" fontId="44" fillId="0" borderId="21" xfId="2" applyFont="1" applyBorder="1"/>
    <xf numFmtId="44" fontId="44" fillId="7" borderId="17" xfId="2" applyFont="1" applyFill="1" applyBorder="1"/>
    <xf numFmtId="44" fontId="44" fillId="7" borderId="24" xfId="2" applyFont="1" applyFill="1" applyBorder="1"/>
    <xf numFmtId="44" fontId="44" fillId="0" borderId="61" xfId="2" applyFont="1" applyBorder="1"/>
    <xf numFmtId="44" fontId="44" fillId="7" borderId="56" xfId="2" applyFont="1" applyFill="1" applyBorder="1"/>
    <xf numFmtId="8" fontId="44" fillId="10" borderId="17" xfId="2" applyNumberFormat="1" applyFont="1" applyFill="1" applyBorder="1"/>
    <xf numFmtId="44" fontId="44" fillId="10" borderId="21" xfId="2" applyFont="1" applyFill="1" applyBorder="1"/>
    <xf numFmtId="44" fontId="44" fillId="7" borderId="21" xfId="2" applyFont="1" applyFill="1" applyBorder="1"/>
    <xf numFmtId="44" fontId="44" fillId="0" borderId="17" xfId="2" applyFont="1" applyFill="1" applyBorder="1"/>
    <xf numFmtId="44" fontId="44" fillId="0" borderId="21" xfId="2" applyFont="1" applyFill="1" applyBorder="1"/>
    <xf numFmtId="44" fontId="44" fillId="7" borderId="35" xfId="2" applyFont="1" applyFill="1" applyBorder="1"/>
    <xf numFmtId="44" fontId="44" fillId="0" borderId="24" xfId="2" applyFont="1" applyFill="1" applyBorder="1"/>
    <xf numFmtId="44" fontId="44" fillId="7" borderId="61" xfId="2" applyFont="1" applyFill="1" applyBorder="1"/>
    <xf numFmtId="44" fontId="44" fillId="0" borderId="56" xfId="2" applyFont="1" applyFill="1" applyBorder="1"/>
    <xf numFmtId="0" fontId="0" fillId="0" borderId="0" xfId="0" applyNumberFormat="1"/>
    <xf numFmtId="8" fontId="51" fillId="0" borderId="37" xfId="0" applyNumberFormat="1" applyFont="1" applyBorder="1" applyAlignment="1">
      <alignment horizontal="center" vertical="center"/>
    </xf>
    <xf numFmtId="0" fontId="4" fillId="6" borderId="38" xfId="0" applyNumberFormat="1" applyFont="1" applyFill="1" applyBorder="1" applyAlignment="1">
      <alignment horizontal="center" vertical="center"/>
    </xf>
    <xf numFmtId="0" fontId="50" fillId="0" borderId="8" xfId="0" applyFont="1" applyBorder="1"/>
    <xf numFmtId="0" fontId="54" fillId="0" borderId="8" xfId="0" applyFont="1" applyBorder="1"/>
    <xf numFmtId="44" fontId="54" fillId="7" borderId="28" xfId="2" applyFont="1" applyFill="1" applyBorder="1"/>
    <xf numFmtId="44" fontId="54" fillId="7" borderId="5" xfId="2" applyFont="1" applyFill="1" applyBorder="1"/>
    <xf numFmtId="44" fontId="54" fillId="0" borderId="5" xfId="2" applyFont="1" applyBorder="1"/>
    <xf numFmtId="44" fontId="54" fillId="0" borderId="21" xfId="2" applyFont="1" applyBorder="1"/>
    <xf numFmtId="8" fontId="50" fillId="0" borderId="5" xfId="2" applyNumberFormat="1" applyFont="1" applyBorder="1"/>
    <xf numFmtId="44" fontId="50" fillId="0" borderId="21" xfId="2" applyFont="1" applyBorder="1"/>
    <xf numFmtId="0" fontId="54" fillId="0" borderId="0" xfId="0" applyFont="1" applyBorder="1"/>
    <xf numFmtId="44" fontId="54" fillId="7" borderId="0" xfId="2" applyFont="1" applyFill="1" applyBorder="1"/>
    <xf numFmtId="44" fontId="54" fillId="0" borderId="0" xfId="2" applyFont="1" applyBorder="1"/>
    <xf numFmtId="44" fontId="54" fillId="0" borderId="101" xfId="2" applyFont="1" applyBorder="1"/>
    <xf numFmtId="44" fontId="1" fillId="7" borderId="0" xfId="2" applyFont="1" applyFill="1" applyBorder="1"/>
    <xf numFmtId="44" fontId="1" fillId="0" borderId="102" xfId="2" applyFont="1" applyBorder="1"/>
    <xf numFmtId="44" fontId="0" fillId="0" borderId="101" xfId="2" applyFont="1" applyBorder="1"/>
    <xf numFmtId="44" fontId="1" fillId="7" borderId="103" xfId="2" applyFont="1" applyFill="1" applyBorder="1"/>
    <xf numFmtId="44" fontId="28" fillId="0" borderId="0" xfId="2" applyFont="1" applyFill="1" applyBorder="1"/>
    <xf numFmtId="44" fontId="28" fillId="0" borderId="101" xfId="2" applyFont="1" applyFill="1" applyBorder="1"/>
    <xf numFmtId="44" fontId="28" fillId="7" borderId="0" xfId="2" applyFont="1" applyFill="1" applyBorder="1"/>
    <xf numFmtId="44" fontId="28" fillId="7" borderId="101" xfId="2" applyFont="1" applyFill="1" applyBorder="1"/>
    <xf numFmtId="44" fontId="28" fillId="7" borderId="104" xfId="2" applyFont="1" applyFill="1" applyBorder="1"/>
    <xf numFmtId="44" fontId="28" fillId="7" borderId="102" xfId="2" applyFont="1" applyFill="1" applyBorder="1"/>
    <xf numFmtId="44" fontId="28" fillId="0" borderId="103" xfId="2" applyFont="1" applyFill="1" applyBorder="1"/>
    <xf numFmtId="44" fontId="50" fillId="7" borderId="28" xfId="2" applyFont="1" applyFill="1" applyBorder="1"/>
    <xf numFmtId="44" fontId="50" fillId="7" borderId="5" xfId="2" applyFont="1" applyFill="1" applyBorder="1"/>
    <xf numFmtId="44" fontId="50" fillId="0" borderId="5" xfId="2" applyFont="1" applyBorder="1"/>
    <xf numFmtId="8" fontId="4" fillId="3" borderId="37" xfId="0" applyNumberFormat="1" applyFont="1" applyFill="1" applyBorder="1" applyAlignment="1">
      <alignment horizontal="center" vertical="center" wrapText="1"/>
    </xf>
    <xf numFmtId="8" fontId="4" fillId="3" borderId="38" xfId="0" applyNumberFormat="1" applyFont="1" applyFill="1" applyBorder="1" applyAlignment="1">
      <alignment horizontal="center" vertical="center" wrapText="1"/>
    </xf>
    <xf numFmtId="8" fontId="4" fillId="7" borderId="37" xfId="0" applyNumberFormat="1" applyFont="1" applyFill="1" applyBorder="1" applyAlignment="1">
      <alignment horizontal="center" vertical="center" wrapText="1"/>
    </xf>
    <xf numFmtId="8" fontId="4" fillId="7" borderId="38" xfId="0" applyNumberFormat="1" applyFont="1" applyFill="1" applyBorder="1" applyAlignment="1">
      <alignment horizontal="center" vertical="center" wrapText="1"/>
    </xf>
    <xf numFmtId="8" fontId="49" fillId="7" borderId="89" xfId="0" applyNumberFormat="1" applyFont="1" applyFill="1" applyBorder="1" applyAlignment="1">
      <alignment horizontal="center" vertical="center" wrapText="1"/>
    </xf>
    <xf numFmtId="8" fontId="4" fillId="7" borderId="90" xfId="0" applyNumberFormat="1" applyFont="1" applyFill="1" applyBorder="1" applyAlignment="1">
      <alignment horizontal="center" vertical="center" wrapText="1"/>
    </xf>
    <xf numFmtId="8" fontId="49" fillId="7" borderId="39" xfId="0" applyNumberFormat="1" applyFont="1" applyFill="1" applyBorder="1" applyAlignment="1">
      <alignment horizontal="center" vertical="center" wrapText="1"/>
    </xf>
    <xf numFmtId="0" fontId="11" fillId="3" borderId="39" xfId="0" applyFont="1" applyFill="1" applyBorder="1" applyAlignment="1">
      <alignment horizontal="center" wrapText="1"/>
    </xf>
    <xf numFmtId="0" fontId="11" fillId="3" borderId="38" xfId="0" applyFont="1" applyFill="1" applyBorder="1" applyAlignment="1">
      <alignment horizontal="center" wrapText="1"/>
    </xf>
    <xf numFmtId="8" fontId="4" fillId="0" borderId="40" xfId="0" applyNumberFormat="1" applyFont="1" applyFill="1" applyBorder="1" applyAlignment="1">
      <alignment horizontal="center" wrapText="1"/>
    </xf>
    <xf numFmtId="8" fontId="49" fillId="3" borderId="37" xfId="0" applyNumberFormat="1" applyFont="1" applyFill="1" applyBorder="1" applyAlignment="1">
      <alignment horizontal="center" vertical="center" wrapText="1"/>
    </xf>
    <xf numFmtId="8" fontId="4" fillId="3" borderId="39" xfId="0" applyNumberFormat="1" applyFont="1" applyFill="1" applyBorder="1" applyAlignment="1">
      <alignment horizontal="center" vertical="center" wrapText="1"/>
    </xf>
    <xf numFmtId="8" fontId="4" fillId="7" borderId="92" xfId="0" applyNumberFormat="1" applyFont="1" applyFill="1" applyBorder="1" applyAlignment="1">
      <alignment horizontal="center" vertical="center" wrapText="1"/>
    </xf>
    <xf numFmtId="0" fontId="47" fillId="0" borderId="89" xfId="0" applyFont="1" applyFill="1" applyBorder="1" applyAlignment="1">
      <alignment horizontal="center" wrapText="1"/>
    </xf>
    <xf numFmtId="0" fontId="47" fillId="0" borderId="90" xfId="0" applyFont="1" applyFill="1" applyBorder="1" applyAlignment="1">
      <alignment horizontal="center" wrapText="1"/>
    </xf>
    <xf numFmtId="0" fontId="47" fillId="0" borderId="91" xfId="0" applyFont="1" applyFill="1" applyBorder="1" applyAlignment="1">
      <alignment horizontal="center" wrapText="1"/>
    </xf>
    <xf numFmtId="8" fontId="4" fillId="2" borderId="40" xfId="0" applyNumberFormat="1" applyFont="1" applyFill="1" applyBorder="1" applyAlignment="1">
      <alignment horizontal="center" wrapText="1"/>
    </xf>
    <xf numFmtId="8" fontId="4" fillId="2" borderId="37" xfId="0" applyNumberFormat="1" applyFont="1" applyFill="1" applyBorder="1" applyAlignment="1">
      <alignment horizontal="center" wrapText="1"/>
    </xf>
    <xf numFmtId="8" fontId="4" fillId="0" borderId="37" xfId="0" applyNumberFormat="1" applyFont="1" applyBorder="1" applyAlignment="1">
      <alignment horizontal="center" vertical="center" wrapText="1"/>
    </xf>
    <xf numFmtId="8" fontId="4" fillId="0" borderId="38" xfId="0" applyNumberFormat="1" applyFont="1" applyBorder="1" applyAlignment="1">
      <alignment horizontal="center" vertical="center" wrapText="1"/>
    </xf>
    <xf numFmtId="8" fontId="4" fillId="0" borderId="37" xfId="0" applyNumberFormat="1" applyFont="1" applyFill="1" applyBorder="1" applyAlignment="1">
      <alignment horizontal="center" vertical="center" wrapText="1"/>
    </xf>
    <xf numFmtId="8" fontId="4" fillId="0" borderId="38" xfId="0" applyNumberFormat="1" applyFont="1" applyFill="1" applyBorder="1" applyAlignment="1">
      <alignment horizontal="center" vertical="center" wrapText="1"/>
    </xf>
    <xf numFmtId="8" fontId="4" fillId="0" borderId="89" xfId="0" applyNumberFormat="1" applyFont="1" applyFill="1" applyBorder="1" applyAlignment="1">
      <alignment horizontal="center" vertical="center" wrapText="1"/>
    </xf>
    <xf numFmtId="8" fontId="4" fillId="0" borderId="91" xfId="0" applyNumberFormat="1"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8" fontId="47" fillId="0" borderId="93" xfId="0" applyNumberFormat="1" applyFont="1" applyBorder="1" applyAlignment="1">
      <alignment horizontal="center"/>
    </xf>
    <xf numFmtId="8" fontId="9" fillId="0" borderId="93" xfId="0" applyNumberFormat="1" applyFont="1" applyBorder="1" applyAlignment="1">
      <alignment horizont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8" fontId="4" fillId="7" borderId="40"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4" fillId="7" borderId="40" xfId="0" applyFont="1" applyFill="1" applyBorder="1" applyAlignment="1">
      <alignment horizontal="center" vertical="center" wrapText="1"/>
    </xf>
    <xf numFmtId="8" fontId="4" fillId="7" borderId="82" xfId="0" applyNumberFormat="1" applyFont="1" applyFill="1" applyBorder="1" applyAlignment="1">
      <alignment horizontal="center" vertical="center" wrapText="1"/>
    </xf>
    <xf numFmtId="8" fontId="4" fillId="0" borderId="82" xfId="0" applyNumberFormat="1" applyFont="1" applyBorder="1" applyAlignment="1">
      <alignment horizontal="center" vertical="center" wrapText="1"/>
    </xf>
    <xf numFmtId="0" fontId="47" fillId="7" borderId="37" xfId="0" applyFont="1" applyFill="1" applyBorder="1" applyAlignment="1">
      <alignment horizontal="center" vertical="center" wrapText="1"/>
    </xf>
    <xf numFmtId="8" fontId="4" fillId="0" borderId="39" xfId="0" applyNumberFormat="1" applyFont="1" applyFill="1" applyBorder="1" applyAlignment="1">
      <alignment horizontal="center" vertical="center" wrapText="1"/>
    </xf>
    <xf numFmtId="8" fontId="0" fillId="0" borderId="41" xfId="0" applyNumberFormat="1" applyBorder="1" applyAlignment="1">
      <alignment horizontal="center"/>
    </xf>
    <xf numFmtId="8" fontId="52" fillId="0" borderId="30" xfId="0" applyNumberFormat="1" applyFont="1" applyBorder="1" applyAlignment="1">
      <alignment horizontal="center"/>
    </xf>
    <xf numFmtId="8" fontId="52" fillId="0" borderId="45" xfId="0" applyNumberFormat="1" applyFont="1" applyBorder="1" applyAlignment="1">
      <alignment horizontal="center"/>
    </xf>
    <xf numFmtId="0" fontId="4" fillId="0" borderId="40" xfId="0" applyFont="1" applyFill="1" applyBorder="1" applyAlignment="1">
      <alignment horizontal="center" vertical="center" wrapText="1"/>
    </xf>
    <xf numFmtId="8" fontId="11" fillId="7" borderId="39" xfId="0" applyNumberFormat="1" applyFont="1" applyFill="1" applyBorder="1" applyAlignment="1">
      <alignment horizontal="center" vertical="center" wrapText="1"/>
    </xf>
    <xf numFmtId="8" fontId="11" fillId="7" borderId="38" xfId="0" applyNumberFormat="1" applyFont="1" applyFill="1" applyBorder="1" applyAlignment="1">
      <alignment horizontal="center" vertical="center" wrapText="1"/>
    </xf>
    <xf numFmtId="8" fontId="4" fillId="0" borderId="94" xfId="0" applyNumberFormat="1" applyFont="1" applyFill="1" applyBorder="1" applyAlignment="1">
      <alignment horizontal="center" vertical="center" wrapText="1"/>
    </xf>
    <xf numFmtId="0" fontId="47" fillId="7" borderId="38" xfId="0" applyFont="1" applyFill="1" applyBorder="1" applyAlignment="1">
      <alignment horizontal="center" vertical="center" wrapText="1"/>
    </xf>
    <xf numFmtId="8" fontId="50" fillId="0" borderId="93" xfId="0" applyNumberFormat="1" applyFont="1" applyBorder="1" applyAlignment="1">
      <alignment horizontal="center" vertical="center"/>
    </xf>
    <xf numFmtId="8" fontId="53" fillId="0" borderId="93" xfId="0" applyNumberFormat="1" applyFont="1" applyBorder="1" applyAlignment="1">
      <alignment horizontal="center" vertical="center"/>
    </xf>
    <xf numFmtId="0" fontId="11" fillId="0" borderId="42" xfId="0" applyFont="1" applyFill="1" applyBorder="1" applyAlignment="1">
      <alignment horizontal="center" wrapText="1"/>
    </xf>
    <xf numFmtId="0" fontId="11" fillId="0" borderId="43" xfId="0" applyFont="1" applyFill="1" applyBorder="1" applyAlignment="1">
      <alignment horizont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47" fillId="0" borderId="10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45" xfId="0" applyFont="1" applyFill="1" applyBorder="1" applyAlignment="1">
      <alignment horizontal="center" vertical="center"/>
    </xf>
    <xf numFmtId="8" fontId="11" fillId="11" borderId="40" xfId="0" applyNumberFormat="1" applyFont="1" applyFill="1" applyBorder="1" applyAlignment="1">
      <alignment horizontal="center" vertical="center" wrapText="1"/>
    </xf>
    <xf numFmtId="8" fontId="0" fillId="0" borderId="93" xfId="0" applyNumberFormat="1" applyBorder="1" applyAlignment="1">
      <alignment horizontal="center"/>
    </xf>
    <xf numFmtId="44" fontId="28" fillId="3" borderId="16" xfId="2" applyFont="1" applyFill="1" applyBorder="1"/>
    <xf numFmtId="44" fontId="28" fillId="3" borderId="20" xfId="2" applyFont="1" applyFill="1" applyBorder="1"/>
    <xf numFmtId="44" fontId="4" fillId="3" borderId="14" xfId="2" applyNumberFormat="1" applyFont="1" applyFill="1" applyBorder="1"/>
    <xf numFmtId="44" fontId="4" fillId="3" borderId="7" xfId="2" applyFont="1" applyFill="1" applyBorder="1"/>
    <xf numFmtId="44" fontId="28" fillId="3" borderId="14" xfId="2" applyFont="1" applyFill="1" applyBorder="1"/>
    <xf numFmtId="44" fontId="28" fillId="3" borderId="7" xfId="2" applyFont="1" applyFill="1" applyBorder="1"/>
    <xf numFmtId="44" fontId="11" fillId="3" borderId="14" xfId="2" applyFont="1" applyFill="1" applyBorder="1"/>
    <xf numFmtId="44" fontId="11" fillId="3" borderId="7" xfId="2" applyNumberFormat="1" applyFont="1" applyFill="1" applyBorder="1"/>
    <xf numFmtId="44" fontId="28" fillId="3" borderId="17" xfId="2" applyFont="1" applyFill="1" applyBorder="1"/>
    <xf numFmtId="44" fontId="28" fillId="3" borderId="21" xfId="2" applyFont="1" applyFill="1" applyBorder="1"/>
    <xf numFmtId="44" fontId="28" fillId="3" borderId="46" xfId="2" applyFont="1" applyFill="1" applyBorder="1"/>
    <xf numFmtId="44" fontId="28" fillId="3" borderId="50" xfId="2" applyFont="1" applyFill="1" applyBorder="1"/>
    <xf numFmtId="44" fontId="28" fillId="3" borderId="18" xfId="2" applyFont="1" applyFill="1" applyBorder="1"/>
    <xf numFmtId="44" fontId="28" fillId="3" borderId="13" xfId="2" applyFont="1" applyFill="1" applyBorder="1"/>
    <xf numFmtId="44" fontId="44" fillId="3" borderId="17" xfId="2" applyFont="1" applyFill="1" applyBorder="1"/>
    <xf numFmtId="44" fontId="44" fillId="3" borderId="21" xfId="2" applyFont="1" applyFill="1" applyBorder="1"/>
    <xf numFmtId="44" fontId="28" fillId="3" borderId="48" xfId="2" applyFont="1" applyFill="1" applyBorder="1"/>
    <xf numFmtId="44" fontId="28" fillId="3" borderId="51" xfId="2" applyNumberFormat="1" applyFont="1" applyFill="1" applyBorder="1"/>
    <xf numFmtId="44" fontId="28" fillId="3" borderId="72" xfId="2" applyFont="1" applyFill="1" applyBorder="1"/>
    <xf numFmtId="44" fontId="28" fillId="3" borderId="76" xfId="2" applyFont="1" applyFill="1" applyBorder="1"/>
    <xf numFmtId="44" fontId="28" fillId="3" borderId="0" xfId="2" applyFont="1" applyFill="1" applyBorder="1"/>
    <xf numFmtId="44" fontId="28" fillId="3" borderId="101" xfId="2" applyFont="1" applyFill="1" applyBorder="1"/>
    <xf numFmtId="44" fontId="28" fillId="8" borderId="14" xfId="2" applyFont="1" applyFill="1" applyBorder="1"/>
    <xf numFmtId="44" fontId="28" fillId="8" borderId="7" xfId="2" applyNumberFormat="1" applyFont="1" applyFill="1" applyBorder="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BC59"/>
  <sheetViews>
    <sheetView zoomScale="78" zoomScaleNormal="78" workbookViewId="0">
      <pane xSplit="1" topLeftCell="AX1" activePane="topRight" state="frozen"/>
      <selection pane="topRight" activeCell="BD1" sqref="BD1:BE1048576"/>
    </sheetView>
  </sheetViews>
  <sheetFormatPr defaultRowHeight="13.2" x14ac:dyDescent="0.25"/>
  <cols>
    <col min="1" max="1" width="53.44140625" bestFit="1" customWidth="1"/>
    <col min="2" max="2" width="13.88671875" customWidth="1"/>
    <col min="3" max="3" width="16" customWidth="1"/>
    <col min="4" max="4" width="14.33203125" customWidth="1"/>
    <col min="5" max="5" width="15" customWidth="1"/>
    <col min="6" max="6" width="14.33203125" customWidth="1"/>
    <col min="7" max="13" width="14.6640625" customWidth="1"/>
    <col min="14" max="14" width="16.6640625" customWidth="1"/>
    <col min="15" max="15" width="16.109375" customWidth="1"/>
    <col min="16" max="16" width="14.33203125" customWidth="1"/>
    <col min="17" max="17" width="14.6640625" customWidth="1"/>
    <col min="18" max="18" width="14.33203125" customWidth="1"/>
    <col min="19" max="19" width="15.33203125" customWidth="1"/>
    <col min="20" max="20" width="14.33203125" customWidth="1"/>
    <col min="21" max="25" width="15.44140625" customWidth="1"/>
    <col min="26" max="26" width="14.33203125" customWidth="1"/>
    <col min="27" max="27" width="15" customWidth="1"/>
    <col min="28" max="28" width="14.33203125" customWidth="1"/>
    <col min="29" max="31" width="15.44140625" customWidth="1"/>
    <col min="32" max="32" width="14.33203125" customWidth="1"/>
    <col min="33" max="33" width="14.6640625" customWidth="1"/>
    <col min="34" max="34" width="14.33203125" customWidth="1"/>
    <col min="35" max="35" width="14.6640625" customWidth="1"/>
    <col min="36" max="36" width="14.33203125" customWidth="1"/>
    <col min="37" max="47" width="15.44140625" customWidth="1"/>
    <col min="48" max="48" width="14.33203125" customWidth="1"/>
    <col min="49" max="49" width="15.44140625" customWidth="1"/>
    <col min="50" max="50" width="14.33203125" customWidth="1"/>
    <col min="51" max="55" width="15.44140625" customWidth="1"/>
  </cols>
  <sheetData>
    <row r="1" spans="1:51" ht="13.8" thickBot="1" x14ac:dyDescent="0.3">
      <c r="A1" s="16" t="s">
        <v>14</v>
      </c>
    </row>
    <row r="2" spans="1:51" ht="13.8" thickBot="1" x14ac:dyDescent="0.3">
      <c r="A2" s="49">
        <v>1</v>
      </c>
    </row>
    <row r="3" spans="1:51" ht="13.8" thickBot="1" x14ac:dyDescent="0.3">
      <c r="A3" s="16" t="s">
        <v>50</v>
      </c>
      <c r="B3" s="1"/>
      <c r="C3" s="1"/>
      <c r="E3" s="1"/>
      <c r="G3" s="1"/>
      <c r="H3" s="1"/>
      <c r="I3" s="1"/>
      <c r="J3" s="1"/>
      <c r="K3" s="1"/>
      <c r="L3" s="1"/>
      <c r="M3" s="1"/>
      <c r="Q3" s="1"/>
      <c r="S3" s="1"/>
      <c r="U3" s="1"/>
      <c r="V3" s="1"/>
      <c r="W3" s="1"/>
      <c r="X3" s="1"/>
      <c r="Y3" s="1"/>
      <c r="AA3" s="1"/>
      <c r="AC3" s="1"/>
      <c r="AF3" s="1"/>
      <c r="AH3" s="1"/>
      <c r="AJ3" s="1"/>
      <c r="AV3" s="1"/>
      <c r="AX3" s="1"/>
    </row>
    <row r="4" spans="1:51" ht="13.8" thickBot="1" x14ac:dyDescent="0.3">
      <c r="A4" s="51">
        <v>0</v>
      </c>
      <c r="B4" s="1"/>
      <c r="C4" s="1"/>
      <c r="E4" s="1"/>
      <c r="G4" s="1"/>
      <c r="H4" s="1"/>
      <c r="I4" s="1"/>
      <c r="J4" s="1"/>
      <c r="K4" s="1"/>
      <c r="L4" s="1"/>
      <c r="M4" s="1"/>
      <c r="Q4" s="1"/>
      <c r="S4" s="1"/>
      <c r="U4" s="1"/>
      <c r="V4" s="1"/>
      <c r="W4" s="1"/>
      <c r="X4" s="1"/>
      <c r="Y4" s="1"/>
      <c r="AA4" s="1"/>
      <c r="AC4" s="1"/>
      <c r="AF4" s="1"/>
      <c r="AH4" s="1"/>
      <c r="AJ4" s="11"/>
      <c r="AK4" s="13"/>
      <c r="AL4" s="13"/>
      <c r="AM4" s="13"/>
      <c r="AN4" s="12"/>
      <c r="AO4" s="14"/>
      <c r="AP4" s="14"/>
      <c r="AQ4" s="14"/>
      <c r="AR4" s="14"/>
      <c r="AS4" s="14"/>
      <c r="AT4" s="14"/>
      <c r="AU4" s="14"/>
      <c r="AV4" s="11"/>
      <c r="AW4" s="13"/>
      <c r="AX4" s="11"/>
      <c r="AY4" s="13"/>
    </row>
    <row r="5" spans="1:51" ht="13.8" hidden="1" thickBot="1" x14ac:dyDescent="0.3">
      <c r="A5" s="61" t="s">
        <v>28</v>
      </c>
      <c r="B5" s="15">
        <f>A4*1.075</f>
        <v>0</v>
      </c>
      <c r="E5" s="1"/>
      <c r="G5" s="1"/>
      <c r="H5" s="1"/>
      <c r="I5" s="1"/>
      <c r="J5" s="1"/>
      <c r="K5" s="1"/>
      <c r="L5" s="1"/>
      <c r="M5" s="1"/>
      <c r="Q5" s="1"/>
      <c r="S5" s="1"/>
      <c r="U5" s="1"/>
      <c r="V5" s="1"/>
      <c r="W5" s="1"/>
      <c r="X5" s="1"/>
      <c r="Y5" s="1"/>
      <c r="AA5" s="1"/>
      <c r="AC5" s="1"/>
      <c r="AF5" s="1"/>
      <c r="AH5" s="1"/>
      <c r="AJ5" s="1"/>
      <c r="AV5" s="1"/>
      <c r="AX5" s="1"/>
    </row>
    <row r="6" spans="1:51" ht="13.8" hidden="1" thickBot="1" x14ac:dyDescent="0.3">
      <c r="A6" s="61" t="s">
        <v>27</v>
      </c>
      <c r="B6" s="2">
        <v>100</v>
      </c>
      <c r="C6" s="1"/>
      <c r="E6" s="1"/>
      <c r="G6" s="1"/>
      <c r="H6" s="1"/>
      <c r="I6" s="1"/>
      <c r="J6" s="1"/>
      <c r="K6" s="1"/>
      <c r="L6" s="1"/>
      <c r="M6" s="1"/>
      <c r="Q6" s="1"/>
      <c r="S6" s="1"/>
      <c r="U6" s="1"/>
      <c r="V6" s="1"/>
      <c r="W6" s="1"/>
      <c r="X6" s="1"/>
      <c r="Y6" s="1"/>
      <c r="AA6" s="1"/>
      <c r="AC6" s="1"/>
      <c r="AF6" s="1"/>
      <c r="AH6" s="1"/>
      <c r="AJ6" s="1"/>
      <c r="AV6" s="1"/>
      <c r="AX6" s="1"/>
    </row>
    <row r="7" spans="1:51" ht="13.8" hidden="1" thickBot="1" x14ac:dyDescent="0.3">
      <c r="A7" s="61" t="s">
        <v>26</v>
      </c>
      <c r="B7" s="2">
        <v>25</v>
      </c>
      <c r="C7" s="1"/>
      <c r="E7" s="1"/>
      <c r="G7" s="1"/>
      <c r="H7" s="1"/>
      <c r="I7" s="1"/>
      <c r="J7" s="1"/>
      <c r="K7" s="1"/>
      <c r="L7" s="1"/>
      <c r="M7" s="1"/>
      <c r="Q7" s="1"/>
      <c r="S7" s="1"/>
      <c r="U7" s="1"/>
      <c r="V7" s="1"/>
      <c r="W7" s="1"/>
      <c r="X7" s="1"/>
      <c r="Y7" s="1"/>
      <c r="AA7" s="1"/>
      <c r="AC7" s="1"/>
      <c r="AF7" s="1"/>
      <c r="AH7" s="1"/>
      <c r="AJ7" s="1"/>
      <c r="AV7" s="1"/>
      <c r="AX7" s="1"/>
    </row>
    <row r="8" spans="1:51" ht="13.8" hidden="1" thickBot="1" x14ac:dyDescent="0.3">
      <c r="A8" s="61" t="s">
        <v>25</v>
      </c>
      <c r="B8" s="2">
        <v>100</v>
      </c>
      <c r="C8" s="1"/>
      <c r="E8" s="1"/>
      <c r="G8" s="1"/>
      <c r="H8" s="1"/>
      <c r="I8" s="1"/>
      <c r="J8" s="1"/>
      <c r="K8" s="1"/>
      <c r="L8" s="1"/>
      <c r="M8" s="1"/>
      <c r="Q8" s="1"/>
      <c r="S8" s="1"/>
      <c r="U8" s="1"/>
      <c r="V8" s="1"/>
      <c r="W8" s="1"/>
      <c r="X8" s="1"/>
      <c r="Y8" s="1"/>
      <c r="AA8" s="1"/>
      <c r="AC8" s="1"/>
      <c r="AF8" s="1"/>
      <c r="AH8" s="1"/>
      <c r="AJ8" s="1"/>
      <c r="AV8" s="1"/>
      <c r="AX8" s="1"/>
    </row>
    <row r="9" spans="1:51" ht="13.8" hidden="1" thickBot="1" x14ac:dyDescent="0.3">
      <c r="A9" s="61" t="s">
        <v>24</v>
      </c>
      <c r="B9" s="2">
        <v>12</v>
      </c>
      <c r="C9" s="1"/>
      <c r="E9" s="1"/>
      <c r="G9" s="1"/>
      <c r="H9" s="1"/>
      <c r="I9" s="1"/>
      <c r="J9" s="1"/>
      <c r="K9" s="1"/>
      <c r="L9" s="1"/>
      <c r="M9" s="1"/>
      <c r="Q9" s="1"/>
      <c r="S9" s="1"/>
      <c r="U9" s="1"/>
      <c r="V9" s="1"/>
      <c r="W9" s="1"/>
      <c r="X9" s="1"/>
      <c r="Y9" s="1"/>
      <c r="AA9" s="1"/>
      <c r="AC9" s="1"/>
      <c r="AF9" s="1"/>
      <c r="AH9" s="1"/>
      <c r="AJ9" s="1"/>
      <c r="AV9" s="1"/>
      <c r="AX9" s="1"/>
    </row>
    <row r="10" spans="1:51" ht="13.8" hidden="1" thickBot="1" x14ac:dyDescent="0.3">
      <c r="A10" s="61" t="s">
        <v>92</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1" ht="13.8" hidden="1" thickBot="1" x14ac:dyDescent="0.3">
      <c r="A11" s="61" t="s">
        <v>22</v>
      </c>
      <c r="B11" s="2"/>
      <c r="C11" s="1"/>
      <c r="E11" s="1"/>
      <c r="G11" s="1"/>
      <c r="H11" s="1"/>
      <c r="I11" s="1"/>
      <c r="J11" s="1"/>
      <c r="K11" s="1"/>
      <c r="L11" s="1"/>
      <c r="M11" s="1"/>
      <c r="Q11" s="1"/>
      <c r="S11" s="1"/>
      <c r="U11" s="1"/>
      <c r="V11" s="1"/>
      <c r="W11" s="1"/>
      <c r="X11" s="1"/>
      <c r="Y11" s="1"/>
      <c r="AA11" s="1"/>
      <c r="AC11" s="1"/>
      <c r="AF11" s="1"/>
      <c r="AH11" s="1"/>
      <c r="AJ11" s="1"/>
      <c r="AV11" s="1"/>
      <c r="AX11" s="1"/>
    </row>
    <row r="12" spans="1:51" ht="13.8" hidden="1" thickBot="1" x14ac:dyDescent="0.3">
      <c r="A12" s="61" t="s">
        <v>21</v>
      </c>
      <c r="B12" s="2">
        <v>50</v>
      </c>
      <c r="C12" s="1"/>
      <c r="E12" s="1"/>
      <c r="G12" s="1"/>
      <c r="H12" s="1"/>
      <c r="I12" s="1"/>
      <c r="J12" s="1"/>
      <c r="K12" s="1"/>
      <c r="L12" s="1"/>
      <c r="M12" s="1"/>
      <c r="Q12" s="1"/>
      <c r="S12" s="1"/>
      <c r="U12" s="1"/>
      <c r="V12" s="1"/>
      <c r="W12" s="1"/>
      <c r="X12" s="1"/>
      <c r="Y12" s="1"/>
      <c r="AA12" s="1"/>
      <c r="AC12" s="1"/>
      <c r="AF12" s="1"/>
      <c r="AH12" s="1"/>
      <c r="AJ12" s="1"/>
      <c r="AV12" s="1"/>
      <c r="AX12" s="1"/>
    </row>
    <row r="13" spans="1:51" ht="13.8" hidden="1" thickBot="1" x14ac:dyDescent="0.3">
      <c r="A13" s="61" t="s">
        <v>17</v>
      </c>
      <c r="B13" s="2">
        <v>41</v>
      </c>
      <c r="C13" s="1"/>
      <c r="E13" s="1"/>
      <c r="G13" s="1"/>
      <c r="H13" s="1"/>
      <c r="I13" s="1"/>
      <c r="J13" s="1"/>
      <c r="K13" s="1"/>
      <c r="L13" s="1"/>
      <c r="M13" s="1"/>
      <c r="Q13" s="1"/>
      <c r="S13" s="1"/>
      <c r="U13" s="1"/>
      <c r="V13" s="1"/>
      <c r="W13" s="1"/>
      <c r="X13" s="1"/>
      <c r="Y13" s="1"/>
      <c r="AA13" s="1"/>
      <c r="AC13" s="1"/>
      <c r="AF13" s="1"/>
      <c r="AH13" s="1"/>
      <c r="AJ13" s="1"/>
      <c r="AV13" s="1"/>
      <c r="AX13" s="1"/>
    </row>
    <row r="14" spans="1:51" ht="13.8" hidden="1" thickBot="1" x14ac:dyDescent="0.3">
      <c r="A14" s="61" t="s">
        <v>53</v>
      </c>
      <c r="B14" s="2"/>
      <c r="C14" s="1"/>
      <c r="D14" s="15"/>
      <c r="E14" s="1"/>
      <c r="G14" s="1"/>
      <c r="H14" s="1"/>
      <c r="I14" s="1"/>
      <c r="J14" s="1"/>
      <c r="K14" s="1"/>
      <c r="L14" s="1"/>
      <c r="M14" s="1"/>
      <c r="Q14" s="1"/>
      <c r="S14" s="1"/>
      <c r="U14" s="1"/>
      <c r="V14" s="1"/>
      <c r="W14" s="1"/>
      <c r="X14" s="1"/>
      <c r="Y14" s="1"/>
      <c r="AA14" s="1"/>
      <c r="AC14" s="1"/>
      <c r="AF14" s="1"/>
      <c r="AH14" s="1"/>
      <c r="AJ14" s="1"/>
      <c r="AV14" s="1"/>
      <c r="AX14" s="1"/>
    </row>
    <row r="15" spans="1:51" ht="13.8" hidden="1" thickBot="1" x14ac:dyDescent="0.3">
      <c r="A15" s="61" t="s">
        <v>61</v>
      </c>
      <c r="B15" s="2">
        <v>5</v>
      </c>
      <c r="C15" s="1"/>
      <c r="E15" s="1"/>
      <c r="G15" s="1"/>
      <c r="H15" s="1"/>
      <c r="I15" s="1"/>
      <c r="J15" s="1"/>
      <c r="K15" s="1"/>
      <c r="L15" s="1"/>
      <c r="M15" s="1"/>
      <c r="Q15" s="1"/>
      <c r="S15" s="1"/>
      <c r="U15" s="1"/>
      <c r="V15" s="1"/>
      <c r="W15" s="1"/>
      <c r="X15" s="1"/>
      <c r="Y15" s="1"/>
      <c r="AA15" s="1"/>
      <c r="AC15" s="1"/>
      <c r="AF15" s="1"/>
      <c r="AH15" s="1"/>
      <c r="AJ15" s="1"/>
      <c r="AV15" s="1"/>
      <c r="AX15" s="1"/>
    </row>
    <row r="16" spans="1:51" ht="13.8" hidden="1" thickBot="1" x14ac:dyDescent="0.3">
      <c r="A16" s="61" t="s">
        <v>62</v>
      </c>
      <c r="B16" s="2">
        <v>25</v>
      </c>
      <c r="C16" s="1"/>
      <c r="E16" s="1"/>
      <c r="G16" s="1"/>
      <c r="H16" s="1"/>
      <c r="I16" s="1"/>
      <c r="J16" s="1"/>
      <c r="K16" s="1"/>
      <c r="L16" s="1"/>
      <c r="M16" s="1"/>
      <c r="Q16" s="1"/>
      <c r="S16" s="1"/>
      <c r="U16" s="1"/>
      <c r="V16" s="1"/>
      <c r="W16" s="1"/>
      <c r="X16" s="1"/>
      <c r="Y16" s="1"/>
      <c r="AA16" s="1"/>
      <c r="AC16" s="1"/>
      <c r="AF16" s="1"/>
      <c r="AH16" s="1"/>
      <c r="AJ16" s="1"/>
      <c r="AV16" s="1"/>
      <c r="AX16" s="1"/>
    </row>
    <row r="17" spans="1:55" ht="13.8" hidden="1" thickBot="1" x14ac:dyDescent="0.3">
      <c r="A17" s="61" t="s">
        <v>85</v>
      </c>
      <c r="B17" s="2">
        <v>350</v>
      </c>
      <c r="C17" s="1"/>
      <c r="E17" s="1"/>
      <c r="G17" s="1"/>
      <c r="H17" s="1"/>
      <c r="I17" s="1"/>
      <c r="J17" s="1"/>
      <c r="K17" s="1"/>
      <c r="L17" s="1"/>
      <c r="M17" s="1"/>
      <c r="Q17" s="1"/>
      <c r="S17" s="1"/>
      <c r="U17" s="1"/>
      <c r="V17" s="1"/>
      <c r="W17" s="1"/>
      <c r="X17" s="1"/>
      <c r="Y17" s="1"/>
      <c r="AA17" s="1"/>
      <c r="AC17" s="1"/>
      <c r="AF17" s="1"/>
      <c r="AH17" s="1"/>
      <c r="AJ17" s="1"/>
      <c r="AV17" s="1"/>
      <c r="AX17" s="1"/>
    </row>
    <row r="18" spans="1:55" ht="14.4" hidden="1" customHeight="1" thickBot="1" x14ac:dyDescent="0.3">
      <c r="A18" s="61"/>
      <c r="B18" s="1"/>
      <c r="C18" s="1"/>
      <c r="E18" s="1"/>
      <c r="G18" s="1"/>
      <c r="H18" s="1"/>
      <c r="I18" s="1"/>
      <c r="J18" s="1"/>
      <c r="K18" s="1"/>
      <c r="L18" s="1"/>
      <c r="M18" s="1"/>
      <c r="Q18" s="1"/>
      <c r="S18" s="1"/>
      <c r="U18" s="1"/>
      <c r="V18" s="1"/>
      <c r="W18" s="1"/>
      <c r="X18" s="1"/>
      <c r="Y18" s="1"/>
      <c r="AA18" s="1"/>
      <c r="AC18" s="1"/>
      <c r="AF18" s="1"/>
      <c r="AH18" s="1"/>
      <c r="AJ18" s="11"/>
      <c r="AK18" s="148"/>
      <c r="AL18" s="149"/>
      <c r="AM18" s="148"/>
      <c r="AN18" s="149"/>
      <c r="AO18" s="148"/>
      <c r="AP18" s="150"/>
      <c r="AQ18" s="148"/>
      <c r="AR18" s="150"/>
      <c r="AS18" s="148"/>
      <c r="AT18" s="150"/>
      <c r="AU18" s="148"/>
      <c r="AV18" s="150"/>
      <c r="AW18" s="148"/>
      <c r="AX18" s="150"/>
      <c r="AY18" s="148"/>
    </row>
    <row r="19" spans="1:55" ht="14.4" customHeight="1" thickTop="1" thickBot="1" x14ac:dyDescent="0.3">
      <c r="A19" s="61"/>
      <c r="B19" s="61"/>
      <c r="C19" s="61"/>
      <c r="D19" s="310"/>
      <c r="E19" s="61"/>
      <c r="F19" s="310"/>
      <c r="G19" s="61"/>
      <c r="H19" s="595" t="s">
        <v>86</v>
      </c>
      <c r="I19" s="596"/>
      <c r="J19" s="595" t="s">
        <v>87</v>
      </c>
      <c r="K19" s="596"/>
      <c r="L19" s="61"/>
      <c r="M19" s="61"/>
      <c r="N19" s="310"/>
      <c r="O19" s="310"/>
      <c r="P19" s="310"/>
      <c r="Q19" s="61"/>
      <c r="R19" s="310"/>
      <c r="S19" s="61"/>
      <c r="T19" s="310"/>
      <c r="U19" s="61"/>
      <c r="V19" s="61"/>
      <c r="W19" s="61"/>
      <c r="X19" s="61"/>
      <c r="Y19" s="61"/>
      <c r="Z19" s="310"/>
      <c r="AA19" s="61"/>
      <c r="AB19" s="310"/>
      <c r="AC19" s="61"/>
      <c r="AD19" s="310"/>
      <c r="AE19" s="310"/>
      <c r="AF19" s="61"/>
      <c r="AG19" s="310"/>
      <c r="AH19" s="61"/>
      <c r="AI19" s="310"/>
      <c r="AJ19" s="585" t="s">
        <v>39</v>
      </c>
      <c r="AK19" s="586"/>
      <c r="AL19" s="582" t="s">
        <v>75</v>
      </c>
      <c r="AM19" s="583"/>
      <c r="AN19" s="583"/>
      <c r="AO19" s="584"/>
      <c r="AP19" s="576" t="s">
        <v>84</v>
      </c>
      <c r="AQ19" s="576"/>
      <c r="AR19" s="576"/>
      <c r="AS19" s="576"/>
      <c r="AT19" s="576"/>
      <c r="AU19" s="576"/>
      <c r="AV19" s="576"/>
      <c r="AW19" s="577"/>
      <c r="AX19" s="578"/>
      <c r="AY19" s="578"/>
      <c r="AZ19" s="310"/>
      <c r="BA19" s="310"/>
      <c r="BB19" s="310"/>
      <c r="BC19" s="310"/>
    </row>
    <row r="20" spans="1:55" ht="42" customHeight="1" thickTop="1" thickBot="1" x14ac:dyDescent="0.3">
      <c r="A20" s="396" t="s">
        <v>52</v>
      </c>
      <c r="B20" s="599" t="s">
        <v>5</v>
      </c>
      <c r="C20" s="599"/>
      <c r="D20" s="600" t="s">
        <v>6</v>
      </c>
      <c r="E20" s="600"/>
      <c r="F20" s="601" t="s">
        <v>16</v>
      </c>
      <c r="G20" s="593"/>
      <c r="H20" s="603" t="s">
        <v>51</v>
      </c>
      <c r="I20" s="603"/>
      <c r="J20" s="602" t="s">
        <v>51</v>
      </c>
      <c r="K20" s="602"/>
      <c r="L20" s="605" t="s">
        <v>77</v>
      </c>
      <c r="M20" s="590"/>
      <c r="N20" s="593" t="s">
        <v>11</v>
      </c>
      <c r="O20" s="594"/>
      <c r="P20" s="597" t="s">
        <v>7</v>
      </c>
      <c r="Q20" s="598"/>
      <c r="R20" s="604" t="s">
        <v>102</v>
      </c>
      <c r="S20" s="594"/>
      <c r="T20" s="597" t="s">
        <v>8</v>
      </c>
      <c r="U20" s="598"/>
      <c r="V20" s="571" t="s">
        <v>33</v>
      </c>
      <c r="W20" s="572"/>
      <c r="X20" s="589" t="s">
        <v>64</v>
      </c>
      <c r="Y20" s="590"/>
      <c r="Z20" s="593" t="s">
        <v>9</v>
      </c>
      <c r="AA20" s="594"/>
      <c r="AB20" s="597" t="s">
        <v>65</v>
      </c>
      <c r="AC20" s="598"/>
      <c r="AD20" s="571" t="s">
        <v>57</v>
      </c>
      <c r="AE20" s="572"/>
      <c r="AF20" s="587" t="s">
        <v>41</v>
      </c>
      <c r="AG20" s="588"/>
      <c r="AH20" s="571" t="s">
        <v>10</v>
      </c>
      <c r="AI20" s="572"/>
      <c r="AJ20" s="569" t="s">
        <v>82</v>
      </c>
      <c r="AK20" s="580"/>
      <c r="AL20" s="573" t="s">
        <v>83</v>
      </c>
      <c r="AM20" s="574"/>
      <c r="AN20" s="591" t="s">
        <v>99</v>
      </c>
      <c r="AO20" s="592"/>
      <c r="AP20" s="575" t="s">
        <v>83</v>
      </c>
      <c r="AQ20" s="572"/>
      <c r="AR20" s="579" t="s">
        <v>100</v>
      </c>
      <c r="AS20" s="580"/>
      <c r="AT20" s="581" t="s">
        <v>99</v>
      </c>
      <c r="AU20" s="572"/>
      <c r="AV20" s="569" t="s">
        <v>101</v>
      </c>
      <c r="AW20" s="570"/>
      <c r="AX20" s="571" t="s">
        <v>49</v>
      </c>
      <c r="AY20" s="572"/>
      <c r="AZ20" s="569" t="s">
        <v>95</v>
      </c>
      <c r="BA20" s="570"/>
      <c r="BB20" s="571" t="s">
        <v>98</v>
      </c>
      <c r="BC20" s="572"/>
    </row>
    <row r="21" spans="1:55" ht="27.6" thickTop="1" thickBot="1" x14ac:dyDescent="0.3">
      <c r="A21" s="397" t="s">
        <v>137</v>
      </c>
      <c r="B21" s="322" t="s">
        <v>37</v>
      </c>
      <c r="C21" s="311" t="s">
        <v>38</v>
      </c>
      <c r="D21" s="312" t="s">
        <v>37</v>
      </c>
      <c r="E21" s="312" t="s">
        <v>38</v>
      </c>
      <c r="F21" s="311" t="s">
        <v>37</v>
      </c>
      <c r="G21" s="313" t="s">
        <v>38</v>
      </c>
      <c r="H21" s="314" t="s">
        <v>37</v>
      </c>
      <c r="I21" s="312" t="s">
        <v>38</v>
      </c>
      <c r="J21" s="311" t="s">
        <v>37</v>
      </c>
      <c r="K21" s="315" t="s">
        <v>38</v>
      </c>
      <c r="L21" s="316" t="s">
        <v>37</v>
      </c>
      <c r="M21" s="317" t="s">
        <v>38</v>
      </c>
      <c r="N21" s="311" t="s">
        <v>37</v>
      </c>
      <c r="O21" s="311" t="s">
        <v>38</v>
      </c>
      <c r="P21" s="317" t="s">
        <v>37</v>
      </c>
      <c r="Q21" s="317" t="s">
        <v>38</v>
      </c>
      <c r="R21" s="311" t="s">
        <v>37</v>
      </c>
      <c r="S21" s="311" t="s">
        <v>38</v>
      </c>
      <c r="T21" s="317" t="s">
        <v>37</v>
      </c>
      <c r="U21" s="317" t="s">
        <v>38</v>
      </c>
      <c r="V21" s="311" t="s">
        <v>37</v>
      </c>
      <c r="W21" s="311" t="s">
        <v>38</v>
      </c>
      <c r="X21" s="317" t="s">
        <v>37</v>
      </c>
      <c r="Y21" s="317" t="s">
        <v>38</v>
      </c>
      <c r="Z21" s="311" t="s">
        <v>37</v>
      </c>
      <c r="AA21" s="311" t="s">
        <v>38</v>
      </c>
      <c r="AB21" s="317" t="s">
        <v>37</v>
      </c>
      <c r="AC21" s="317" t="s">
        <v>38</v>
      </c>
      <c r="AD21" s="311" t="s">
        <v>37</v>
      </c>
      <c r="AE21" s="311" t="s">
        <v>38</v>
      </c>
      <c r="AF21" s="312" t="s">
        <v>37</v>
      </c>
      <c r="AG21" s="312" t="s">
        <v>38</v>
      </c>
      <c r="AH21" s="311" t="s">
        <v>37</v>
      </c>
      <c r="AI21" s="311" t="s">
        <v>38</v>
      </c>
      <c r="AJ21" s="318" t="s">
        <v>37</v>
      </c>
      <c r="AK21" s="319" t="s">
        <v>38</v>
      </c>
      <c r="AL21" s="320" t="s">
        <v>37</v>
      </c>
      <c r="AM21" s="311" t="s">
        <v>38</v>
      </c>
      <c r="AN21" s="317" t="s">
        <v>37</v>
      </c>
      <c r="AO21" s="321" t="s">
        <v>38</v>
      </c>
      <c r="AP21" s="322" t="s">
        <v>37</v>
      </c>
      <c r="AQ21" s="311" t="s">
        <v>38</v>
      </c>
      <c r="AR21" s="323" t="s">
        <v>37</v>
      </c>
      <c r="AS21" s="319" t="s">
        <v>38</v>
      </c>
      <c r="AT21" s="324" t="s">
        <v>37</v>
      </c>
      <c r="AU21" s="325" t="s">
        <v>38</v>
      </c>
      <c r="AV21" s="326" t="s">
        <v>37</v>
      </c>
      <c r="AW21" s="327" t="s">
        <v>38</v>
      </c>
      <c r="AX21" s="322" t="s">
        <v>37</v>
      </c>
      <c r="AY21" s="325" t="s">
        <v>38</v>
      </c>
      <c r="AZ21" s="328" t="s">
        <v>37</v>
      </c>
      <c r="BA21" s="327" t="s">
        <v>38</v>
      </c>
      <c r="BB21" s="322" t="s">
        <v>37</v>
      </c>
      <c r="BC21" s="325" t="s">
        <v>38</v>
      </c>
    </row>
    <row r="22" spans="1:55" ht="13.8" thickTop="1" x14ac:dyDescent="0.25">
      <c r="A22" s="329"/>
      <c r="B22" s="163"/>
      <c r="C22" s="163"/>
      <c r="D22" s="38"/>
      <c r="E22" s="38"/>
      <c r="F22" s="163"/>
      <c r="G22" s="174"/>
      <c r="H22" s="209"/>
      <c r="I22" s="38"/>
      <c r="J22" s="163"/>
      <c r="K22" s="180"/>
      <c r="L22" s="82"/>
      <c r="M22" s="65"/>
      <c r="N22" s="163"/>
      <c r="O22" s="163"/>
      <c r="P22" s="65"/>
      <c r="Q22" s="65"/>
      <c r="R22" s="163"/>
      <c r="S22" s="163"/>
      <c r="T22" s="65"/>
      <c r="U22" s="65"/>
      <c r="V22" s="163"/>
      <c r="W22" s="163"/>
      <c r="X22" s="65"/>
      <c r="Y22" s="65"/>
      <c r="Z22" s="163"/>
      <c r="AA22" s="163"/>
      <c r="AB22" s="65"/>
      <c r="AC22" s="65"/>
      <c r="AD22" s="163"/>
      <c r="AE22" s="163"/>
      <c r="AF22" s="38"/>
      <c r="AG22" s="38"/>
      <c r="AH22" s="163"/>
      <c r="AI22" s="163"/>
      <c r="AJ22" s="210"/>
      <c r="AK22" s="57"/>
      <c r="AL22" s="211"/>
      <c r="AM22" s="212"/>
      <c r="AN22" s="65"/>
      <c r="AO22" s="213"/>
      <c r="AP22" s="214"/>
      <c r="AQ22" s="163"/>
      <c r="AR22" s="215"/>
      <c r="AS22" s="57"/>
      <c r="AT22" s="211"/>
      <c r="AU22" s="216"/>
      <c r="AV22" s="217"/>
      <c r="AW22" s="218"/>
      <c r="AX22" s="214"/>
      <c r="AY22" s="200"/>
      <c r="AZ22" s="219"/>
      <c r="BA22" s="58"/>
      <c r="BB22" s="214"/>
      <c r="BC22" s="200"/>
    </row>
    <row r="23" spans="1:55" x14ac:dyDescent="0.25">
      <c r="A23" s="330" t="s">
        <v>40</v>
      </c>
      <c r="B23" s="158">
        <f>A4+B5+B7+B15+IF(A4=0,-30,0)</f>
        <v>0</v>
      </c>
      <c r="C23" s="158">
        <f>B23*1.03</f>
        <v>0</v>
      </c>
      <c r="D23" s="8">
        <f>A4+B5+B6+B7+B15</f>
        <v>130</v>
      </c>
      <c r="E23" s="8">
        <f>D23*1.03</f>
        <v>133.9</v>
      </c>
      <c r="F23" s="158"/>
      <c r="G23" s="172">
        <f>F23*1.03</f>
        <v>0</v>
      </c>
      <c r="H23" s="130">
        <f>A4+B5+B6+B7+C10+B15</f>
        <v>230</v>
      </c>
      <c r="I23" s="8">
        <f>H23*1.03</f>
        <v>236.9</v>
      </c>
      <c r="J23" s="158">
        <f>A4+B5+B6+B7+B10+B15</f>
        <v>280</v>
      </c>
      <c r="K23" s="176">
        <f>J23*1.03</f>
        <v>288.40000000000003</v>
      </c>
      <c r="L23" s="75">
        <f>B17</f>
        <v>350</v>
      </c>
      <c r="M23" s="64">
        <f>L23*1.03</f>
        <v>360.5</v>
      </c>
      <c r="N23" s="158">
        <f>A4</f>
        <v>0</v>
      </c>
      <c r="O23" s="158">
        <f>(A4*1.04)</f>
        <v>0</v>
      </c>
      <c r="P23" s="64">
        <f>A4+B5+B6+B7+B15</f>
        <v>130</v>
      </c>
      <c r="Q23" s="64">
        <f>P23*1.03</f>
        <v>133.9</v>
      </c>
      <c r="R23" s="158">
        <f>A4+B5+B6+B7+B15</f>
        <v>130</v>
      </c>
      <c r="S23" s="158">
        <f>R23*1.03</f>
        <v>133.9</v>
      </c>
      <c r="T23" s="64">
        <f>A4+B5+B6+B7+B15</f>
        <v>130</v>
      </c>
      <c r="U23" s="64">
        <f>T23*1.03</f>
        <v>133.9</v>
      </c>
      <c r="V23" s="158">
        <f>A4+B5+B6+B7+B12+B15</f>
        <v>180</v>
      </c>
      <c r="W23" s="158">
        <f>V23*1.03</f>
        <v>185.4</v>
      </c>
      <c r="X23" s="64">
        <f>A4+B5+B6+B7+B15</f>
        <v>130</v>
      </c>
      <c r="Y23" s="64">
        <f>X23*1.03</f>
        <v>133.9</v>
      </c>
      <c r="Z23" s="158">
        <f>A4+B5+B6+B7+B15</f>
        <v>130</v>
      </c>
      <c r="AA23" s="158">
        <f>Z23*1.03</f>
        <v>133.9</v>
      </c>
      <c r="AB23" s="64">
        <f>A4+B5+B6+B7+B15</f>
        <v>130</v>
      </c>
      <c r="AC23" s="64">
        <f>AB23*1.03</f>
        <v>133.9</v>
      </c>
      <c r="AD23" s="158">
        <f>A4</f>
        <v>0</v>
      </c>
      <c r="AE23" s="158">
        <f>AD23*1.03</f>
        <v>0</v>
      </c>
      <c r="AF23" s="220">
        <f>B13</f>
        <v>41</v>
      </c>
      <c r="AG23" s="8">
        <f>AF23*1.03</f>
        <v>42.230000000000004</v>
      </c>
      <c r="AH23" s="158">
        <f>A4+B5+B6+B7+B13+B15</f>
        <v>171</v>
      </c>
      <c r="AI23" s="158">
        <f>AH23*1.03</f>
        <v>176.13</v>
      </c>
      <c r="AJ23" s="10">
        <f>A4+B5+B6+B7+B8+B9+(AK18*B15)</f>
        <v>237</v>
      </c>
      <c r="AK23" s="55">
        <f>AJ23*1.03</f>
        <v>244.11</v>
      </c>
      <c r="AL23" s="190">
        <f>A4+B5+B6+B7+B8+B9+B15+(AM18*B14)</f>
        <v>242</v>
      </c>
      <c r="AM23" s="158">
        <f>AL23*1.03</f>
        <v>249.26000000000002</v>
      </c>
      <c r="AN23" s="64">
        <f>A4+B5+B6+B7+B8+B9+B15+(AO18*B14)</f>
        <v>242</v>
      </c>
      <c r="AO23" s="119">
        <f>AN23*1.03</f>
        <v>249.26000000000002</v>
      </c>
      <c r="AP23" s="207">
        <f>A4+B5+B6+B7+B8+B9+B15+B16+(AQ18*B14)</f>
        <v>267</v>
      </c>
      <c r="AQ23" s="158">
        <f>AP23*1.03</f>
        <v>275.01</v>
      </c>
      <c r="AR23" s="146">
        <f>A4+B5+B6+B7+B8+B9+B15+(AS18*B14)</f>
        <v>242</v>
      </c>
      <c r="AS23" s="55">
        <f>AR23*1.03</f>
        <v>249.26000000000002</v>
      </c>
      <c r="AT23" s="190">
        <f>A4+B5+B6+B7+B8+B9+B15+B16+(AU18*B14)</f>
        <v>267</v>
      </c>
      <c r="AU23" s="196">
        <f>AT23*1.03</f>
        <v>275.01</v>
      </c>
      <c r="AV23" s="221">
        <f>A4+B5+B6+B7+B8+B9+B15+(AW18*B14)</f>
        <v>242</v>
      </c>
      <c r="AW23" s="28">
        <f>AV23*1.03</f>
        <v>249.26000000000002</v>
      </c>
      <c r="AX23" s="205">
        <f>A4+B5+B6+B7+B8+B9+B15+B16+(AY18*B14)</f>
        <v>267</v>
      </c>
      <c r="AY23" s="196">
        <f>AX23*1.03</f>
        <v>275.01</v>
      </c>
      <c r="AZ23" s="59">
        <f>A4+B5+B6+B7+B15</f>
        <v>130</v>
      </c>
      <c r="BA23" s="28">
        <f>AZ23*1.03</f>
        <v>133.9</v>
      </c>
      <c r="BB23" s="193">
        <f>A4+B5+B6+B7+B15</f>
        <v>130</v>
      </c>
      <c r="BC23" s="196">
        <f>BB23*1.03</f>
        <v>133.9</v>
      </c>
    </row>
    <row r="24" spans="1:55" x14ac:dyDescent="0.25">
      <c r="A24" s="330"/>
      <c r="B24" s="158"/>
      <c r="C24" s="158"/>
      <c r="D24" s="8"/>
      <c r="E24" s="8"/>
      <c r="F24" s="158"/>
      <c r="G24" s="172"/>
      <c r="H24" s="130"/>
      <c r="I24" s="8"/>
      <c r="J24" s="158"/>
      <c r="K24" s="176"/>
      <c r="L24" s="75"/>
      <c r="M24" s="64"/>
      <c r="N24" s="158"/>
      <c r="O24" s="158"/>
      <c r="P24" s="64"/>
      <c r="Q24" s="64"/>
      <c r="R24" s="158"/>
      <c r="S24" s="158"/>
      <c r="T24" s="64"/>
      <c r="U24" s="64"/>
      <c r="V24" s="158"/>
      <c r="W24" s="158"/>
      <c r="X24" s="64"/>
      <c r="Y24" s="64"/>
      <c r="Z24" s="158"/>
      <c r="AA24" s="158"/>
      <c r="AB24" s="64"/>
      <c r="AC24" s="64"/>
      <c r="AD24" s="158"/>
      <c r="AE24" s="158"/>
      <c r="AF24" s="8"/>
      <c r="AG24" s="8"/>
      <c r="AH24" s="158"/>
      <c r="AI24" s="158"/>
      <c r="AJ24" s="10"/>
      <c r="AK24" s="55"/>
      <c r="AL24" s="190"/>
      <c r="AM24" s="158"/>
      <c r="AN24" s="64"/>
      <c r="AO24" s="119"/>
      <c r="AP24" s="207"/>
      <c r="AQ24" s="158"/>
      <c r="AR24" s="146"/>
      <c r="AS24" s="55"/>
      <c r="AT24" s="190"/>
      <c r="AU24" s="196"/>
      <c r="AV24" s="221"/>
      <c r="AW24" s="28"/>
      <c r="AX24" s="205"/>
      <c r="AY24" s="196"/>
      <c r="AZ24" s="222"/>
      <c r="BA24" s="28"/>
      <c r="BB24" s="205"/>
      <c r="BC24" s="196"/>
    </row>
    <row r="25" spans="1:55" x14ac:dyDescent="0.25">
      <c r="A25" s="26" t="s">
        <v>74</v>
      </c>
      <c r="B25" s="158"/>
      <c r="C25" s="165">
        <f>C23/A2</f>
        <v>0</v>
      </c>
      <c r="D25" s="8"/>
      <c r="E25" s="17">
        <f>E23/A2</f>
        <v>133.9</v>
      </c>
      <c r="F25" s="158"/>
      <c r="G25" s="169">
        <f>M23/A2</f>
        <v>360.5</v>
      </c>
      <c r="H25" s="130"/>
      <c r="I25" s="17">
        <f>I23/A2</f>
        <v>236.9</v>
      </c>
      <c r="J25" s="158"/>
      <c r="K25" s="183">
        <f>K23/A2</f>
        <v>288.40000000000003</v>
      </c>
      <c r="L25" s="75"/>
      <c r="M25" s="63">
        <f>M23/A2</f>
        <v>360.5</v>
      </c>
      <c r="N25" s="158"/>
      <c r="O25" s="165">
        <f>O23/A2</f>
        <v>0</v>
      </c>
      <c r="P25" s="64"/>
      <c r="Q25" s="63">
        <f>Q23/A2</f>
        <v>133.9</v>
      </c>
      <c r="R25" s="158"/>
      <c r="S25" s="165">
        <f>S23/A2</f>
        <v>133.9</v>
      </c>
      <c r="T25" s="64"/>
      <c r="U25" s="63">
        <f>U23/A2</f>
        <v>133.9</v>
      </c>
      <c r="V25" s="158"/>
      <c r="W25" s="165">
        <f>W23/A2</f>
        <v>185.4</v>
      </c>
      <c r="X25" s="64"/>
      <c r="Y25" s="63">
        <f>Y23/A2</f>
        <v>133.9</v>
      </c>
      <c r="Z25" s="158"/>
      <c r="AA25" s="165">
        <f>AA23/A2</f>
        <v>133.9</v>
      </c>
      <c r="AB25" s="64"/>
      <c r="AC25" s="63">
        <f>AC23/A2</f>
        <v>133.9</v>
      </c>
      <c r="AD25" s="158"/>
      <c r="AE25" s="165">
        <f>AE23/A2</f>
        <v>0</v>
      </c>
      <c r="AF25" s="8"/>
      <c r="AG25" s="17">
        <f>AG23/A2</f>
        <v>42.230000000000004</v>
      </c>
      <c r="AH25" s="158"/>
      <c r="AI25" s="165">
        <f>AI23/A2</f>
        <v>176.13</v>
      </c>
      <c r="AJ25" s="10"/>
      <c r="AK25" s="54">
        <f>AK23/A2</f>
        <v>244.11</v>
      </c>
      <c r="AL25" s="190"/>
      <c r="AM25" s="165">
        <f>AM23/A2</f>
        <v>249.26000000000002</v>
      </c>
      <c r="AN25" s="64"/>
      <c r="AO25" s="115">
        <f>AO23/A2</f>
        <v>249.26000000000002</v>
      </c>
      <c r="AP25" s="207"/>
      <c r="AQ25" s="165">
        <f>AQ23/A2</f>
        <v>275.01</v>
      </c>
      <c r="AR25" s="146"/>
      <c r="AS25" s="54">
        <f>AS23/A2</f>
        <v>249.26000000000002</v>
      </c>
      <c r="AT25" s="190"/>
      <c r="AU25" s="195">
        <f>AU23/A2</f>
        <v>275.01</v>
      </c>
      <c r="AV25" s="221"/>
      <c r="AW25" s="27">
        <f>AW23/A2</f>
        <v>249.26000000000002</v>
      </c>
      <c r="AX25" s="205"/>
      <c r="AY25" s="195">
        <f>AY23/A2</f>
        <v>275.01</v>
      </c>
      <c r="AZ25" s="222"/>
      <c r="BA25" s="27">
        <f>BA23/A2</f>
        <v>133.9</v>
      </c>
      <c r="BB25" s="205"/>
      <c r="BC25" s="195">
        <f>BC23/A2</f>
        <v>133.9</v>
      </c>
    </row>
    <row r="26" spans="1:55" ht="13.8" thickBot="1" x14ac:dyDescent="0.3">
      <c r="A26" s="331"/>
      <c r="B26" s="223"/>
      <c r="C26" s="223"/>
      <c r="D26" s="224"/>
      <c r="E26" s="224"/>
      <c r="F26" s="223"/>
      <c r="G26" s="225"/>
      <c r="H26" s="226"/>
      <c r="I26" s="224"/>
      <c r="J26" s="223"/>
      <c r="K26" s="227"/>
      <c r="L26" s="228"/>
      <c r="M26" s="229"/>
      <c r="N26" s="223"/>
      <c r="O26" s="223"/>
      <c r="P26" s="229"/>
      <c r="Q26" s="229"/>
      <c r="R26" s="223"/>
      <c r="S26" s="223"/>
      <c r="T26" s="229"/>
      <c r="U26" s="229"/>
      <c r="V26" s="223"/>
      <c r="W26" s="223"/>
      <c r="X26" s="229"/>
      <c r="Y26" s="229"/>
      <c r="Z26" s="223"/>
      <c r="AA26" s="223"/>
      <c r="AB26" s="229"/>
      <c r="AC26" s="229"/>
      <c r="AD26" s="223"/>
      <c r="AE26" s="223"/>
      <c r="AF26" s="224"/>
      <c r="AG26" s="224"/>
      <c r="AH26" s="223"/>
      <c r="AI26" s="223"/>
      <c r="AJ26" s="230"/>
      <c r="AK26" s="231"/>
      <c r="AL26" s="232"/>
      <c r="AM26" s="223"/>
      <c r="AN26" s="229"/>
      <c r="AO26" s="233"/>
      <c r="AP26" s="234"/>
      <c r="AQ26" s="223"/>
      <c r="AR26" s="235"/>
      <c r="AS26" s="231"/>
      <c r="AT26" s="232"/>
      <c r="AU26" s="236"/>
      <c r="AV26" s="237"/>
      <c r="AW26" s="238"/>
      <c r="AX26" s="234"/>
      <c r="AY26" s="236"/>
      <c r="AZ26" s="239"/>
      <c r="BA26" s="238"/>
      <c r="BB26" s="234"/>
      <c r="BC26" s="236"/>
    </row>
    <row r="27" spans="1:55" ht="13.8" thickBot="1" x14ac:dyDescent="0.3">
      <c r="A27" s="332" t="s">
        <v>19</v>
      </c>
      <c r="B27" s="240">
        <f t="shared" ref="B27:M27" si="0">SUM(B29:B41)</f>
        <v>0</v>
      </c>
      <c r="C27" s="240">
        <f t="shared" si="0"/>
        <v>0</v>
      </c>
      <c r="D27" s="53">
        <f t="shared" si="0"/>
        <v>125</v>
      </c>
      <c r="E27" s="53">
        <f t="shared" si="0"/>
        <v>128.9</v>
      </c>
      <c r="F27" s="240">
        <f t="shared" si="0"/>
        <v>125</v>
      </c>
      <c r="G27" s="241">
        <f t="shared" si="0"/>
        <v>125</v>
      </c>
      <c r="H27" s="242">
        <f t="shared" si="0"/>
        <v>225</v>
      </c>
      <c r="I27" s="53">
        <f t="shared" si="0"/>
        <v>231.9</v>
      </c>
      <c r="J27" s="240">
        <f t="shared" si="0"/>
        <v>275</v>
      </c>
      <c r="K27" s="243">
        <f t="shared" si="0"/>
        <v>283.40000000000003</v>
      </c>
      <c r="L27" s="81">
        <f t="shared" si="0"/>
        <v>350</v>
      </c>
      <c r="M27" s="78">
        <f t="shared" si="0"/>
        <v>360.5</v>
      </c>
      <c r="N27" s="240"/>
      <c r="O27" s="240"/>
      <c r="P27" s="78">
        <f>SUM(P29:P41)</f>
        <v>125</v>
      </c>
      <c r="Q27" s="78">
        <f>SUM(Q29:Q41)</f>
        <v>128.9</v>
      </c>
      <c r="R27" s="240">
        <f>SUM(R29:R41)</f>
        <v>125</v>
      </c>
      <c r="S27" s="240">
        <f t="shared" ref="S27:Z27" si="1">SUM(S28:S41)</f>
        <v>128.9</v>
      </c>
      <c r="T27" s="78">
        <f t="shared" si="1"/>
        <v>125</v>
      </c>
      <c r="U27" s="78">
        <f t="shared" si="1"/>
        <v>128.9</v>
      </c>
      <c r="V27" s="240">
        <f t="shared" si="1"/>
        <v>175</v>
      </c>
      <c r="W27" s="240">
        <f t="shared" si="1"/>
        <v>180.4</v>
      </c>
      <c r="X27" s="78">
        <f t="shared" si="1"/>
        <v>125</v>
      </c>
      <c r="Y27" s="78">
        <f t="shared" si="1"/>
        <v>128.9</v>
      </c>
      <c r="Z27" s="240">
        <f t="shared" si="1"/>
        <v>125</v>
      </c>
      <c r="AA27" s="240">
        <f>SUM(AA29:AA41)</f>
        <v>128.9</v>
      </c>
      <c r="AB27" s="78">
        <f>SUM(AB28:AB41)</f>
        <v>125</v>
      </c>
      <c r="AC27" s="78">
        <f>SUM(AC28:AC41)</f>
        <v>128.9</v>
      </c>
      <c r="AD27" s="240"/>
      <c r="AE27" s="240"/>
      <c r="AF27" s="53">
        <f>SUM(AF28:AF41)</f>
        <v>41</v>
      </c>
      <c r="AG27" s="53">
        <f>SUM(AG28:AG41)</f>
        <v>42.230000000000004</v>
      </c>
      <c r="AH27" s="240">
        <f>SUM(AH28:AH41)</f>
        <v>166</v>
      </c>
      <c r="AI27" s="240">
        <f>SUM(AI28:AI41)</f>
        <v>171.13</v>
      </c>
      <c r="AJ27" s="244">
        <f>SUM(AJ29:AJ41)</f>
        <v>237</v>
      </c>
      <c r="AK27" s="245">
        <f>SUM(AK29:AK41)</f>
        <v>244.11</v>
      </c>
      <c r="AL27" s="246">
        <f t="shared" ref="AL27:AX27" si="2">SUM(AL28:AL41)</f>
        <v>237</v>
      </c>
      <c r="AM27" s="240">
        <f t="shared" si="2"/>
        <v>244.26000000000002</v>
      </c>
      <c r="AN27" s="78">
        <f t="shared" si="2"/>
        <v>237</v>
      </c>
      <c r="AO27" s="121">
        <f t="shared" si="2"/>
        <v>244.26000000000002</v>
      </c>
      <c r="AP27" s="247">
        <f t="shared" si="2"/>
        <v>262</v>
      </c>
      <c r="AQ27" s="240">
        <f t="shared" si="2"/>
        <v>270.01</v>
      </c>
      <c r="AR27" s="248">
        <f t="shared" si="2"/>
        <v>237</v>
      </c>
      <c r="AS27" s="245">
        <f t="shared" si="2"/>
        <v>244.26000000000002</v>
      </c>
      <c r="AT27" s="246">
        <f t="shared" si="2"/>
        <v>262</v>
      </c>
      <c r="AU27" s="249">
        <f t="shared" si="2"/>
        <v>270.01</v>
      </c>
      <c r="AV27" s="250">
        <f t="shared" si="2"/>
        <v>237</v>
      </c>
      <c r="AW27" s="251">
        <f t="shared" si="2"/>
        <v>244.26000000000002</v>
      </c>
      <c r="AX27" s="247">
        <f t="shared" si="2"/>
        <v>62</v>
      </c>
      <c r="AY27" s="249">
        <f>SUM(AY29:AY41)</f>
        <v>70.009999999999991</v>
      </c>
      <c r="AZ27" s="252">
        <f>SUM(AZ28:AZ41)</f>
        <v>137</v>
      </c>
      <c r="BA27" s="251">
        <f>SUM(BA29:BA41)</f>
        <v>140.9</v>
      </c>
      <c r="BB27" s="247">
        <f>SUM(BB28:BB41)</f>
        <v>137</v>
      </c>
      <c r="BC27" s="249">
        <f>SUM(BC29:BC41)</f>
        <v>140.9</v>
      </c>
    </row>
    <row r="28" spans="1:55" x14ac:dyDescent="0.25">
      <c r="A28" s="333" t="s">
        <v>20</v>
      </c>
      <c r="B28" s="163"/>
      <c r="C28" s="163"/>
      <c r="D28" s="38"/>
      <c r="E28" s="38"/>
      <c r="F28" s="163"/>
      <c r="G28" s="174"/>
      <c r="H28" s="209"/>
      <c r="I28" s="38"/>
      <c r="J28" s="163"/>
      <c r="K28" s="180"/>
      <c r="L28" s="82"/>
      <c r="M28" s="65"/>
      <c r="N28" s="163"/>
      <c r="O28" s="163"/>
      <c r="P28" s="65"/>
      <c r="Q28" s="65"/>
      <c r="R28" s="163"/>
      <c r="S28" s="163"/>
      <c r="T28" s="65"/>
      <c r="U28" s="65"/>
      <c r="V28" s="163"/>
      <c r="W28" s="163"/>
      <c r="X28" s="65"/>
      <c r="Y28" s="65"/>
      <c r="Z28" s="163"/>
      <c r="AA28" s="163"/>
      <c r="AB28" s="65"/>
      <c r="AC28" s="65"/>
      <c r="AD28" s="163"/>
      <c r="AE28" s="163"/>
      <c r="AF28" s="38"/>
      <c r="AG28" s="38"/>
      <c r="AH28" s="163"/>
      <c r="AI28" s="163"/>
      <c r="AJ28" s="210"/>
      <c r="AK28" s="57"/>
      <c r="AL28" s="211"/>
      <c r="AM28" s="163"/>
      <c r="AN28" s="65"/>
      <c r="AO28" s="122"/>
      <c r="AP28" s="214"/>
      <c r="AQ28" s="163"/>
      <c r="AR28" s="215"/>
      <c r="AS28" s="57"/>
      <c r="AT28" s="211"/>
      <c r="AU28" s="200"/>
      <c r="AV28" s="217"/>
      <c r="AW28" s="58"/>
      <c r="AX28" s="214"/>
      <c r="AY28" s="200"/>
      <c r="AZ28" s="219"/>
      <c r="BA28" s="58"/>
      <c r="BB28" s="214"/>
      <c r="BC28" s="200"/>
    </row>
    <row r="29" spans="1:55" x14ac:dyDescent="0.25">
      <c r="A29" s="334" t="s">
        <v>34</v>
      </c>
      <c r="B29" s="158"/>
      <c r="C29" s="158">
        <f>(C23-B23)/A2</f>
        <v>0</v>
      </c>
      <c r="D29" s="8"/>
      <c r="E29" s="8">
        <f>(E23-D23)/A2</f>
        <v>3.9000000000000057</v>
      </c>
      <c r="F29" s="158"/>
      <c r="G29" s="172">
        <f>(G23-F23)/A2</f>
        <v>0</v>
      </c>
      <c r="H29" s="130"/>
      <c r="I29" s="8">
        <f>(I23-H23)/A2</f>
        <v>6.9000000000000057</v>
      </c>
      <c r="J29" s="158"/>
      <c r="K29" s="176">
        <f>(K23-J23)/A2</f>
        <v>8.4000000000000341</v>
      </c>
      <c r="L29" s="75"/>
      <c r="M29" s="64">
        <f>(M23-L23)/A2</f>
        <v>10.5</v>
      </c>
      <c r="N29" s="158"/>
      <c r="O29" s="158">
        <f>(A4*0.04)/A2</f>
        <v>0</v>
      </c>
      <c r="P29" s="64"/>
      <c r="Q29" s="64">
        <f>(Q23-P23)/A2</f>
        <v>3.9000000000000057</v>
      </c>
      <c r="R29" s="158"/>
      <c r="S29" s="158">
        <f>(S23-R23)/A2</f>
        <v>3.9000000000000057</v>
      </c>
      <c r="T29" s="64"/>
      <c r="U29" s="64">
        <f>(U23-T23)/A2</f>
        <v>3.9000000000000057</v>
      </c>
      <c r="V29" s="158"/>
      <c r="W29" s="158">
        <f>(W23-V23)/A2</f>
        <v>5.4000000000000057</v>
      </c>
      <c r="X29" s="64"/>
      <c r="Y29" s="64">
        <f>(Y23-X23)/A2</f>
        <v>3.9000000000000057</v>
      </c>
      <c r="Z29" s="158"/>
      <c r="AA29" s="158">
        <f>(AA23-Z23)/A2</f>
        <v>3.9000000000000057</v>
      </c>
      <c r="AB29" s="64"/>
      <c r="AC29" s="64">
        <f>(AC23-AB23)/A2</f>
        <v>3.9000000000000057</v>
      </c>
      <c r="AD29" s="158"/>
      <c r="AE29" s="158">
        <f>(AE23-AD23)/A2</f>
        <v>0</v>
      </c>
      <c r="AF29" s="8"/>
      <c r="AG29" s="8">
        <f>(AG23-AF23)/A2</f>
        <v>1.230000000000004</v>
      </c>
      <c r="AH29" s="158"/>
      <c r="AI29" s="158">
        <f>(AI23-AH23)/A2</f>
        <v>5.1299999999999955</v>
      </c>
      <c r="AJ29" s="10"/>
      <c r="AK29" s="55">
        <f>(AK23-AJ23)/A2</f>
        <v>7.1100000000000136</v>
      </c>
      <c r="AL29" s="190"/>
      <c r="AM29" s="158">
        <f>(AM23-AL23)/A2</f>
        <v>7.2600000000000193</v>
      </c>
      <c r="AN29" s="64"/>
      <c r="AO29" s="119">
        <f>(AO23-AN23)/A2</f>
        <v>7.2600000000000193</v>
      </c>
      <c r="AP29" s="207"/>
      <c r="AQ29" s="158">
        <f>(AQ23-AP23)/A2</f>
        <v>8.0099999999999909</v>
      </c>
      <c r="AR29" s="146"/>
      <c r="AS29" s="55">
        <f>(AS23-AR23)/A2</f>
        <v>7.2600000000000193</v>
      </c>
      <c r="AT29" s="190"/>
      <c r="AU29" s="196">
        <f>(AU23-AT23)/A2</f>
        <v>8.0099999999999909</v>
      </c>
      <c r="AV29" s="221"/>
      <c r="AW29" s="28">
        <f>(AW23-AV23)/A2</f>
        <v>7.2600000000000193</v>
      </c>
      <c r="AX29" s="207"/>
      <c r="AY29" s="196">
        <f>(AY23-AX23)/A2</f>
        <v>8.0099999999999909</v>
      </c>
      <c r="AZ29" s="146"/>
      <c r="BA29" s="28">
        <f>(BA23-AZ23)/A2</f>
        <v>3.9000000000000057</v>
      </c>
      <c r="BB29" s="207"/>
      <c r="BC29" s="196">
        <f>(BC23-BB23)/A2</f>
        <v>3.9000000000000057</v>
      </c>
    </row>
    <row r="30" spans="1:55" x14ac:dyDescent="0.25">
      <c r="A30" s="151" t="s">
        <v>12</v>
      </c>
      <c r="B30" s="158"/>
      <c r="C30" s="158"/>
      <c r="D30" s="154">
        <f>B6</f>
        <v>100</v>
      </c>
      <c r="E30" s="154">
        <f>B6/A2</f>
        <v>100</v>
      </c>
      <c r="F30" s="158">
        <f>B6</f>
        <v>100</v>
      </c>
      <c r="G30" s="172">
        <f>B6/A2</f>
        <v>100</v>
      </c>
      <c r="H30" s="130">
        <f>B6</f>
        <v>100</v>
      </c>
      <c r="I30" s="8">
        <f>B6/A2</f>
        <v>100</v>
      </c>
      <c r="J30" s="158">
        <f>B6</f>
        <v>100</v>
      </c>
      <c r="K30" s="176">
        <f>B6/A2</f>
        <v>100</v>
      </c>
      <c r="L30" s="75"/>
      <c r="M30" s="64"/>
      <c r="N30" s="158"/>
      <c r="O30" s="158"/>
      <c r="P30" s="64">
        <f>B6</f>
        <v>100</v>
      </c>
      <c r="Q30" s="64">
        <f>B6/A2</f>
        <v>100</v>
      </c>
      <c r="R30" s="158">
        <f>B6</f>
        <v>100</v>
      </c>
      <c r="S30" s="158">
        <f>B6/A2</f>
        <v>100</v>
      </c>
      <c r="T30" s="64">
        <f>B6</f>
        <v>100</v>
      </c>
      <c r="U30" s="64">
        <f>B6/A2</f>
        <v>100</v>
      </c>
      <c r="V30" s="158">
        <f>B6</f>
        <v>100</v>
      </c>
      <c r="W30" s="158">
        <f>B6/A2</f>
        <v>100</v>
      </c>
      <c r="X30" s="64">
        <f>B6</f>
        <v>100</v>
      </c>
      <c r="Y30" s="64">
        <f>B6/A2</f>
        <v>100</v>
      </c>
      <c r="Z30" s="158">
        <f>B6</f>
        <v>100</v>
      </c>
      <c r="AA30" s="158">
        <f>B6/A2</f>
        <v>100</v>
      </c>
      <c r="AB30" s="64">
        <f>B6</f>
        <v>100</v>
      </c>
      <c r="AC30" s="64">
        <f>B6/A2</f>
        <v>100</v>
      </c>
      <c r="AD30" s="154"/>
      <c r="AE30" s="154"/>
      <c r="AF30" s="8"/>
      <c r="AG30" s="8"/>
      <c r="AH30" s="154">
        <f>B6</f>
        <v>100</v>
      </c>
      <c r="AI30" s="154">
        <f>B6/A2</f>
        <v>100</v>
      </c>
      <c r="AJ30" s="10">
        <f>B6</f>
        <v>100</v>
      </c>
      <c r="AK30" s="55">
        <f>B6/A2</f>
        <v>100</v>
      </c>
      <c r="AL30" s="190">
        <f>B6</f>
        <v>100</v>
      </c>
      <c r="AM30" s="158">
        <f>B6/A2</f>
        <v>100</v>
      </c>
      <c r="AN30" s="64">
        <f>B6</f>
        <v>100</v>
      </c>
      <c r="AO30" s="119">
        <f>B6/A2</f>
        <v>100</v>
      </c>
      <c r="AP30" s="207">
        <f>B6</f>
        <v>100</v>
      </c>
      <c r="AQ30" s="158">
        <f>B6/A2</f>
        <v>100</v>
      </c>
      <c r="AR30" s="146">
        <f>B6</f>
        <v>100</v>
      </c>
      <c r="AS30" s="55">
        <f>B6/A2</f>
        <v>100</v>
      </c>
      <c r="AT30" s="190">
        <f>B6</f>
        <v>100</v>
      </c>
      <c r="AU30" s="196">
        <f>B6/A2</f>
        <v>100</v>
      </c>
      <c r="AV30" s="221">
        <f>B6</f>
        <v>100</v>
      </c>
      <c r="AW30" s="28">
        <f>B6/A2</f>
        <v>100</v>
      </c>
      <c r="AX30" s="269"/>
      <c r="AY30" s="198"/>
      <c r="AZ30" s="146"/>
      <c r="BA30" s="28"/>
      <c r="BB30" s="207"/>
      <c r="BC30" s="196"/>
    </row>
    <row r="31" spans="1:55" x14ac:dyDescent="0.25">
      <c r="A31" s="151" t="s">
        <v>29</v>
      </c>
      <c r="B31" s="154">
        <f>B7+IF(A4=0,-25,0)</f>
        <v>0</v>
      </c>
      <c r="C31" s="154">
        <f>B31/A2</f>
        <v>0</v>
      </c>
      <c r="D31" s="8">
        <f>B7</f>
        <v>25</v>
      </c>
      <c r="E31" s="8">
        <f>B7/A2</f>
        <v>25</v>
      </c>
      <c r="F31" s="158">
        <f>B7</f>
        <v>25</v>
      </c>
      <c r="G31" s="172">
        <f>B7/A2</f>
        <v>25</v>
      </c>
      <c r="H31" s="130">
        <f>B7</f>
        <v>25</v>
      </c>
      <c r="I31" s="8">
        <f>B7/A2</f>
        <v>25</v>
      </c>
      <c r="J31" s="158">
        <f>B7</f>
        <v>25</v>
      </c>
      <c r="K31" s="176">
        <f>B7/A2</f>
        <v>25</v>
      </c>
      <c r="L31" s="75"/>
      <c r="M31" s="64"/>
      <c r="N31" s="158"/>
      <c r="O31" s="158"/>
      <c r="P31" s="64">
        <f>B7</f>
        <v>25</v>
      </c>
      <c r="Q31" s="64">
        <f>B7/A2</f>
        <v>25</v>
      </c>
      <c r="R31" s="158">
        <f>B7</f>
        <v>25</v>
      </c>
      <c r="S31" s="158">
        <f>B7/A2</f>
        <v>25</v>
      </c>
      <c r="T31" s="64">
        <f>B7</f>
        <v>25</v>
      </c>
      <c r="U31" s="64">
        <f>B7/A2</f>
        <v>25</v>
      </c>
      <c r="V31" s="158">
        <f>B7</f>
        <v>25</v>
      </c>
      <c r="W31" s="158">
        <f>B7/A2</f>
        <v>25</v>
      </c>
      <c r="X31" s="64">
        <f>B7</f>
        <v>25</v>
      </c>
      <c r="Y31" s="64">
        <f>B7/A2</f>
        <v>25</v>
      </c>
      <c r="Z31" s="158">
        <f>B7</f>
        <v>25</v>
      </c>
      <c r="AA31" s="158">
        <f>B7/A2</f>
        <v>25</v>
      </c>
      <c r="AB31" s="64">
        <f>B7</f>
        <v>25</v>
      </c>
      <c r="AC31" s="64">
        <f>B7/A2</f>
        <v>25</v>
      </c>
      <c r="AD31" s="154"/>
      <c r="AE31" s="154"/>
      <c r="AF31" s="8"/>
      <c r="AG31" s="8"/>
      <c r="AH31" s="154">
        <f>B7</f>
        <v>25</v>
      </c>
      <c r="AI31" s="154">
        <f>B7/A2</f>
        <v>25</v>
      </c>
      <c r="AJ31" s="10">
        <f>B7</f>
        <v>25</v>
      </c>
      <c r="AK31" s="55">
        <f>B7/A2</f>
        <v>25</v>
      </c>
      <c r="AL31" s="190">
        <f>B7</f>
        <v>25</v>
      </c>
      <c r="AM31" s="158">
        <f>B7/A2</f>
        <v>25</v>
      </c>
      <c r="AN31" s="64">
        <f>B7</f>
        <v>25</v>
      </c>
      <c r="AO31" s="119">
        <f>B7/A2</f>
        <v>25</v>
      </c>
      <c r="AP31" s="207">
        <f>B7</f>
        <v>25</v>
      </c>
      <c r="AQ31" s="158">
        <f>B7/A2</f>
        <v>25</v>
      </c>
      <c r="AR31" s="146">
        <f>B7</f>
        <v>25</v>
      </c>
      <c r="AS31" s="55">
        <f>B7/A2</f>
        <v>25</v>
      </c>
      <c r="AT31" s="190">
        <f>B7</f>
        <v>25</v>
      </c>
      <c r="AU31" s="196">
        <f>B7/A2</f>
        <v>25</v>
      </c>
      <c r="AV31" s="221">
        <f>B7</f>
        <v>25</v>
      </c>
      <c r="AW31" s="28">
        <f>B7/A2</f>
        <v>25</v>
      </c>
      <c r="AX31" s="205">
        <f>B7</f>
        <v>25</v>
      </c>
      <c r="AY31" s="206">
        <f>B7/A2</f>
        <v>25</v>
      </c>
      <c r="AZ31" s="59">
        <f>B7</f>
        <v>25</v>
      </c>
      <c r="BA31" s="145">
        <f>B7/A2</f>
        <v>25</v>
      </c>
      <c r="BB31" s="193">
        <f>B7</f>
        <v>25</v>
      </c>
      <c r="BC31" s="206">
        <f>B7/A2</f>
        <v>25</v>
      </c>
    </row>
    <row r="32" spans="1:55" x14ac:dyDescent="0.25">
      <c r="A32" s="151" t="s">
        <v>30</v>
      </c>
      <c r="B32" s="158"/>
      <c r="C32" s="158"/>
      <c r="D32" s="8"/>
      <c r="E32" s="8"/>
      <c r="F32" s="158"/>
      <c r="G32" s="172"/>
      <c r="H32" s="130"/>
      <c r="I32" s="8"/>
      <c r="J32" s="158"/>
      <c r="K32" s="176"/>
      <c r="L32" s="75"/>
      <c r="M32" s="64"/>
      <c r="N32" s="158"/>
      <c r="O32" s="158"/>
      <c r="P32" s="64"/>
      <c r="Q32" s="64"/>
      <c r="R32" s="158"/>
      <c r="S32" s="158"/>
      <c r="T32" s="64"/>
      <c r="U32" s="64"/>
      <c r="V32" s="158"/>
      <c r="W32" s="158"/>
      <c r="X32" s="64"/>
      <c r="Y32" s="64"/>
      <c r="Z32" s="158"/>
      <c r="AA32" s="158"/>
      <c r="AB32" s="64"/>
      <c r="AC32" s="64"/>
      <c r="AD32" s="158"/>
      <c r="AE32" s="158"/>
      <c r="AF32" s="8"/>
      <c r="AG32" s="8"/>
      <c r="AH32" s="158"/>
      <c r="AI32" s="158"/>
      <c r="AJ32" s="10">
        <f>B8</f>
        <v>100</v>
      </c>
      <c r="AK32" s="55">
        <f>B8/A2</f>
        <v>100</v>
      </c>
      <c r="AL32" s="190">
        <f>B8</f>
        <v>100</v>
      </c>
      <c r="AM32" s="158">
        <f>B8/A2</f>
        <v>100</v>
      </c>
      <c r="AN32" s="64">
        <f>B8</f>
        <v>100</v>
      </c>
      <c r="AO32" s="119">
        <f>B8/A2</f>
        <v>100</v>
      </c>
      <c r="AP32" s="207">
        <f>B8</f>
        <v>100</v>
      </c>
      <c r="AQ32" s="158">
        <f>B8/A2</f>
        <v>100</v>
      </c>
      <c r="AR32" s="146">
        <f>B8</f>
        <v>100</v>
      </c>
      <c r="AS32" s="55">
        <f>B8/A2</f>
        <v>100</v>
      </c>
      <c r="AT32" s="190">
        <f>B8</f>
        <v>100</v>
      </c>
      <c r="AU32" s="196">
        <f>B8/A2</f>
        <v>100</v>
      </c>
      <c r="AV32" s="221">
        <f>B8</f>
        <v>100</v>
      </c>
      <c r="AW32" s="28">
        <f>B8/A2</f>
        <v>100</v>
      </c>
      <c r="AX32" s="474"/>
      <c r="AY32" s="475"/>
      <c r="AZ32" s="59">
        <f>B8</f>
        <v>100</v>
      </c>
      <c r="BA32" s="253">
        <f>B8/A2</f>
        <v>100</v>
      </c>
      <c r="BB32" s="193">
        <f>B8</f>
        <v>100</v>
      </c>
      <c r="BC32" s="254">
        <f>B8/A2</f>
        <v>100</v>
      </c>
    </row>
    <row r="33" spans="1:55" x14ac:dyDescent="0.25">
      <c r="A33" s="151" t="s">
        <v>31</v>
      </c>
      <c r="B33" s="158"/>
      <c r="C33" s="158"/>
      <c r="D33" s="8"/>
      <c r="E33" s="8"/>
      <c r="F33" s="158"/>
      <c r="G33" s="172"/>
      <c r="H33" s="130"/>
      <c r="I33" s="8"/>
      <c r="J33" s="158"/>
      <c r="K33" s="176"/>
      <c r="L33" s="75"/>
      <c r="M33" s="64"/>
      <c r="N33" s="158"/>
      <c r="O33" s="158"/>
      <c r="P33" s="64"/>
      <c r="Q33" s="64"/>
      <c r="R33" s="158"/>
      <c r="S33" s="158"/>
      <c r="T33" s="64"/>
      <c r="U33" s="64"/>
      <c r="V33" s="158"/>
      <c r="W33" s="158"/>
      <c r="X33" s="64"/>
      <c r="Y33" s="64"/>
      <c r="Z33" s="158"/>
      <c r="AA33" s="158"/>
      <c r="AB33" s="64"/>
      <c r="AC33" s="64"/>
      <c r="AD33" s="158"/>
      <c r="AE33" s="158"/>
      <c r="AF33" s="8"/>
      <c r="AG33" s="8"/>
      <c r="AH33" s="158"/>
      <c r="AI33" s="158"/>
      <c r="AJ33" s="10">
        <f>B9</f>
        <v>12</v>
      </c>
      <c r="AK33" s="55">
        <f>B9/A2</f>
        <v>12</v>
      </c>
      <c r="AL33" s="190">
        <f>B9</f>
        <v>12</v>
      </c>
      <c r="AM33" s="158">
        <f>B9/A2</f>
        <v>12</v>
      </c>
      <c r="AN33" s="64">
        <f>B9</f>
        <v>12</v>
      </c>
      <c r="AO33" s="119">
        <f>B9/A2</f>
        <v>12</v>
      </c>
      <c r="AP33" s="207">
        <f>B9</f>
        <v>12</v>
      </c>
      <c r="AQ33" s="158">
        <f>B9/A2</f>
        <v>12</v>
      </c>
      <c r="AR33" s="146">
        <f>B9</f>
        <v>12</v>
      </c>
      <c r="AS33" s="255">
        <f>B9/A2</f>
        <v>12</v>
      </c>
      <c r="AT33" s="190">
        <f>B9</f>
        <v>12</v>
      </c>
      <c r="AU33" s="196">
        <f>B9/A2</f>
        <v>12</v>
      </c>
      <c r="AV33" s="221">
        <f>B9</f>
        <v>12</v>
      </c>
      <c r="AW33" s="28">
        <f>B9/A2</f>
        <v>12</v>
      </c>
      <c r="AX33" s="205">
        <f>B9</f>
        <v>12</v>
      </c>
      <c r="AY33" s="206">
        <f>B9/A2</f>
        <v>12</v>
      </c>
      <c r="AZ33" s="59">
        <f>B9</f>
        <v>12</v>
      </c>
      <c r="BA33" s="145">
        <f>B9/A2</f>
        <v>12</v>
      </c>
      <c r="BB33" s="193">
        <f>B9</f>
        <v>12</v>
      </c>
      <c r="BC33" s="206">
        <f>B9/A2</f>
        <v>12</v>
      </c>
    </row>
    <row r="34" spans="1:55" x14ac:dyDescent="0.25">
      <c r="A34" s="151" t="s">
        <v>76</v>
      </c>
      <c r="B34" s="158"/>
      <c r="C34" s="158"/>
      <c r="D34" s="8"/>
      <c r="E34" s="8"/>
      <c r="F34" s="158"/>
      <c r="G34" s="172"/>
      <c r="H34" s="398">
        <f>B8</f>
        <v>100</v>
      </c>
      <c r="I34" s="399">
        <f>B6/A2</f>
        <v>100</v>
      </c>
      <c r="J34" s="156">
        <f>B10</f>
        <v>150</v>
      </c>
      <c r="K34" s="157">
        <f>B10/A2</f>
        <v>150</v>
      </c>
      <c r="L34" s="75"/>
      <c r="M34" s="64"/>
      <c r="N34" s="158"/>
      <c r="O34" s="158"/>
      <c r="P34" s="64"/>
      <c r="Q34" s="64"/>
      <c r="R34" s="158"/>
      <c r="S34" s="158"/>
      <c r="T34" s="64"/>
      <c r="U34" s="64"/>
      <c r="V34" s="158"/>
      <c r="W34" s="158"/>
      <c r="X34" s="64"/>
      <c r="Y34" s="64"/>
      <c r="Z34" s="158"/>
      <c r="AA34" s="158"/>
      <c r="AB34" s="64"/>
      <c r="AC34" s="64"/>
      <c r="AD34" s="158"/>
      <c r="AE34" s="158"/>
      <c r="AF34" s="8"/>
      <c r="AG34" s="8"/>
      <c r="AH34" s="158"/>
      <c r="AI34" s="158"/>
      <c r="AJ34" s="10"/>
      <c r="AK34" s="55"/>
      <c r="AL34" s="190"/>
      <c r="AM34" s="158"/>
      <c r="AN34" s="64"/>
      <c r="AO34" s="119"/>
      <c r="AP34" s="207"/>
      <c r="AQ34" s="158"/>
      <c r="AR34" s="146"/>
      <c r="AS34" s="55"/>
      <c r="AT34" s="190"/>
      <c r="AU34" s="196"/>
      <c r="AV34" s="221"/>
      <c r="AW34" s="28"/>
      <c r="AX34" s="207"/>
      <c r="AY34" s="196"/>
      <c r="AZ34" s="146"/>
      <c r="BA34" s="28"/>
      <c r="BB34" s="207"/>
      <c r="BC34" s="196"/>
    </row>
    <row r="35" spans="1:55" x14ac:dyDescent="0.25">
      <c r="A35" s="151" t="s">
        <v>42</v>
      </c>
      <c r="B35" s="158"/>
      <c r="C35" s="158"/>
      <c r="D35" s="8"/>
      <c r="E35" s="8"/>
      <c r="F35" s="158"/>
      <c r="G35" s="172"/>
      <c r="H35" s="130"/>
      <c r="I35" s="8"/>
      <c r="J35" s="158"/>
      <c r="K35" s="176"/>
      <c r="L35" s="75"/>
      <c r="M35" s="64"/>
      <c r="N35" s="158"/>
      <c r="O35" s="158"/>
      <c r="P35" s="64"/>
      <c r="Q35" s="64"/>
      <c r="R35" s="158"/>
      <c r="S35" s="158"/>
      <c r="T35" s="64"/>
      <c r="U35" s="64"/>
      <c r="V35" s="154">
        <f>B12</f>
        <v>50</v>
      </c>
      <c r="W35" s="154">
        <f>B12/A2</f>
        <v>50</v>
      </c>
      <c r="X35" s="64"/>
      <c r="Y35" s="64"/>
      <c r="Z35" s="158"/>
      <c r="AA35" s="158"/>
      <c r="AB35" s="64"/>
      <c r="AC35" s="64"/>
      <c r="AD35" s="158"/>
      <c r="AE35" s="158"/>
      <c r="AF35" s="8"/>
      <c r="AG35" s="8"/>
      <c r="AH35" s="158"/>
      <c r="AI35" s="158"/>
      <c r="AJ35" s="10"/>
      <c r="AK35" s="55"/>
      <c r="AL35" s="190"/>
      <c r="AM35" s="158"/>
      <c r="AN35" s="64"/>
      <c r="AO35" s="119"/>
      <c r="AP35" s="207"/>
      <c r="AQ35" s="158"/>
      <c r="AR35" s="146"/>
      <c r="AS35" s="55"/>
      <c r="AT35" s="190"/>
      <c r="AU35" s="196"/>
      <c r="AV35" s="221"/>
      <c r="AW35" s="28"/>
      <c r="AX35" s="207"/>
      <c r="AY35" s="196"/>
      <c r="AZ35" s="146"/>
      <c r="BA35" s="28"/>
      <c r="BB35" s="207"/>
      <c r="BC35" s="196"/>
    </row>
    <row r="36" spans="1:55" x14ac:dyDescent="0.25">
      <c r="A36" s="151" t="s">
        <v>96</v>
      </c>
      <c r="B36" s="158"/>
      <c r="C36" s="158"/>
      <c r="D36" s="8"/>
      <c r="E36" s="8"/>
      <c r="F36" s="158"/>
      <c r="G36" s="172"/>
      <c r="H36" s="130"/>
      <c r="I36" s="8"/>
      <c r="J36" s="158"/>
      <c r="K36" s="176"/>
      <c r="L36" s="75"/>
      <c r="M36" s="64"/>
      <c r="N36" s="158"/>
      <c r="O36" s="158"/>
      <c r="P36" s="64"/>
      <c r="Q36" s="64"/>
      <c r="R36" s="158"/>
      <c r="S36" s="158"/>
      <c r="T36" s="64"/>
      <c r="U36" s="64"/>
      <c r="V36" s="158"/>
      <c r="W36" s="158"/>
      <c r="X36" s="64"/>
      <c r="Y36" s="64"/>
      <c r="Z36" s="158"/>
      <c r="AA36" s="158"/>
      <c r="AB36" s="64"/>
      <c r="AC36" s="64"/>
      <c r="AD36" s="158"/>
      <c r="AE36" s="158"/>
      <c r="AF36" s="8"/>
      <c r="AG36" s="8"/>
      <c r="AH36" s="158"/>
      <c r="AI36" s="158"/>
      <c r="AJ36" s="10"/>
      <c r="AK36" s="55"/>
      <c r="AL36" s="190"/>
      <c r="AM36" s="158"/>
      <c r="AN36" s="64"/>
      <c r="AO36" s="119"/>
      <c r="AP36" s="207"/>
      <c r="AQ36" s="158"/>
      <c r="AR36" s="146"/>
      <c r="AS36" s="55"/>
      <c r="AT36" s="190"/>
      <c r="AU36" s="196"/>
      <c r="AV36" s="221"/>
      <c r="AW36" s="28"/>
      <c r="AX36" s="205"/>
      <c r="AY36" s="196"/>
      <c r="AZ36" s="222"/>
      <c r="BA36" s="28"/>
      <c r="BB36" s="205"/>
      <c r="BC36" s="196"/>
    </row>
    <row r="37" spans="1:55" x14ac:dyDescent="0.25">
      <c r="A37" s="151" t="s">
        <v>63</v>
      </c>
      <c r="B37" s="158"/>
      <c r="C37" s="158"/>
      <c r="D37" s="8"/>
      <c r="E37" s="8"/>
      <c r="F37" s="158"/>
      <c r="G37" s="172"/>
      <c r="H37" s="130"/>
      <c r="I37" s="8"/>
      <c r="J37" s="158"/>
      <c r="K37" s="176"/>
      <c r="L37" s="75"/>
      <c r="M37" s="64"/>
      <c r="N37" s="158"/>
      <c r="O37" s="158"/>
      <c r="P37" s="64"/>
      <c r="Q37" s="64"/>
      <c r="R37" s="158"/>
      <c r="S37" s="158"/>
      <c r="T37" s="64"/>
      <c r="U37" s="64"/>
      <c r="V37" s="158"/>
      <c r="W37" s="158"/>
      <c r="X37" s="64"/>
      <c r="Y37" s="64"/>
      <c r="Z37" s="158"/>
      <c r="AA37" s="158"/>
      <c r="AB37" s="64"/>
      <c r="AC37" s="64"/>
      <c r="AD37" s="158"/>
      <c r="AE37" s="158"/>
      <c r="AF37" s="8"/>
      <c r="AG37" s="8"/>
      <c r="AH37" s="158"/>
      <c r="AI37" s="158"/>
      <c r="AJ37" s="10"/>
      <c r="AK37" s="55"/>
      <c r="AL37" s="190"/>
      <c r="AM37" s="158"/>
      <c r="AN37" s="64"/>
      <c r="AO37" s="119"/>
      <c r="AP37" s="193">
        <f>B16</f>
        <v>25</v>
      </c>
      <c r="AQ37" s="158">
        <f>B16/A2</f>
        <v>25</v>
      </c>
      <c r="AR37" s="94"/>
      <c r="AS37" s="95"/>
      <c r="AT37" s="197">
        <f>B16</f>
        <v>25</v>
      </c>
      <c r="AU37" s="198">
        <f>B16/A2</f>
        <v>25</v>
      </c>
      <c r="AV37" s="96"/>
      <c r="AW37" s="97"/>
      <c r="AX37" s="207">
        <f>B16</f>
        <v>25</v>
      </c>
      <c r="AY37" s="196">
        <f>AX37/A2</f>
        <v>25</v>
      </c>
      <c r="AZ37" s="146"/>
      <c r="BA37" s="28"/>
      <c r="BB37" s="207"/>
      <c r="BC37" s="196"/>
    </row>
    <row r="38" spans="1:55" x14ac:dyDescent="0.25">
      <c r="A38" s="335" t="s">
        <v>80</v>
      </c>
      <c r="B38" s="159"/>
      <c r="C38" s="159"/>
      <c r="D38" s="29"/>
      <c r="E38" s="29"/>
      <c r="F38" s="159"/>
      <c r="G38" s="173"/>
      <c r="H38" s="131"/>
      <c r="I38" s="29"/>
      <c r="J38" s="159"/>
      <c r="K38" s="177"/>
      <c r="L38" s="155">
        <f>B17</f>
        <v>350</v>
      </c>
      <c r="M38" s="156">
        <f>L38/A2</f>
        <v>350</v>
      </c>
      <c r="N38" s="159"/>
      <c r="O38" s="159"/>
      <c r="P38" s="66"/>
      <c r="Q38" s="66"/>
      <c r="R38" s="159"/>
      <c r="S38" s="159"/>
      <c r="T38" s="66"/>
      <c r="U38" s="66"/>
      <c r="V38" s="159"/>
      <c r="W38" s="159"/>
      <c r="X38" s="66"/>
      <c r="Y38" s="66"/>
      <c r="Z38" s="159"/>
      <c r="AA38" s="159"/>
      <c r="AB38" s="66"/>
      <c r="AC38" s="66"/>
      <c r="AD38" s="159"/>
      <c r="AE38" s="159"/>
      <c r="AF38" s="29"/>
      <c r="AG38" s="29"/>
      <c r="AH38" s="159"/>
      <c r="AI38" s="159"/>
      <c r="AJ38" s="35"/>
      <c r="AK38" s="56"/>
      <c r="AL38" s="191"/>
      <c r="AM38" s="159"/>
      <c r="AN38" s="66"/>
      <c r="AO38" s="120"/>
      <c r="AP38" s="207"/>
      <c r="AQ38" s="158"/>
      <c r="AR38" s="146"/>
      <c r="AS38" s="55"/>
      <c r="AT38" s="191"/>
      <c r="AU38" s="199"/>
      <c r="AV38" s="30"/>
      <c r="AW38" s="31"/>
      <c r="AX38" s="208"/>
      <c r="AY38" s="199"/>
      <c r="AZ38" s="147"/>
      <c r="BA38" s="31"/>
      <c r="BB38" s="208"/>
      <c r="BC38" s="199"/>
    </row>
    <row r="39" spans="1:55" x14ac:dyDescent="0.25">
      <c r="A39" s="336" t="s">
        <v>35</v>
      </c>
      <c r="B39" s="158"/>
      <c r="C39" s="158"/>
      <c r="D39" s="8"/>
      <c r="E39" s="8"/>
      <c r="F39" s="158"/>
      <c r="G39" s="172"/>
      <c r="H39" s="130"/>
      <c r="I39" s="8"/>
      <c r="J39" s="158"/>
      <c r="K39" s="176"/>
      <c r="L39" s="256"/>
      <c r="M39" s="84"/>
      <c r="N39" s="158"/>
      <c r="O39" s="158"/>
      <c r="P39" s="64"/>
      <c r="Q39" s="64"/>
      <c r="R39" s="158"/>
      <c r="S39" s="158"/>
      <c r="T39" s="64"/>
      <c r="U39" s="64"/>
      <c r="V39" s="158"/>
      <c r="W39" s="158"/>
      <c r="X39" s="64"/>
      <c r="Y39" s="64"/>
      <c r="Z39" s="158"/>
      <c r="AA39" s="158"/>
      <c r="AB39" s="64"/>
      <c r="AC39" s="64"/>
      <c r="AD39" s="158"/>
      <c r="AE39" s="158"/>
      <c r="AF39" s="154">
        <f>B13</f>
        <v>41</v>
      </c>
      <c r="AG39" s="154">
        <f>B13/A2</f>
        <v>41</v>
      </c>
      <c r="AH39" s="154">
        <f>B13</f>
        <v>41</v>
      </c>
      <c r="AI39" s="154">
        <f>B13/A2</f>
        <v>41</v>
      </c>
      <c r="AJ39" s="10"/>
      <c r="AK39" s="55"/>
      <c r="AL39" s="190"/>
      <c r="AM39" s="158"/>
      <c r="AN39" s="64"/>
      <c r="AO39" s="119"/>
      <c r="AP39" s="207"/>
      <c r="AQ39" s="158"/>
      <c r="AR39" s="146"/>
      <c r="AS39" s="55"/>
      <c r="AT39" s="190"/>
      <c r="AU39" s="196"/>
      <c r="AV39" s="221"/>
      <c r="AW39" s="28"/>
      <c r="AX39" s="207"/>
      <c r="AY39" s="196"/>
      <c r="AZ39" s="146"/>
      <c r="BA39" s="28"/>
      <c r="BB39" s="207"/>
      <c r="BC39" s="196"/>
    </row>
    <row r="40" spans="1:55" ht="13.8" thickBot="1" x14ac:dyDescent="0.3">
      <c r="A40" s="337"/>
      <c r="B40" s="223"/>
      <c r="C40" s="223"/>
      <c r="D40" s="224"/>
      <c r="E40" s="224"/>
      <c r="F40" s="223"/>
      <c r="G40" s="225"/>
      <c r="H40" s="226"/>
      <c r="I40" s="224"/>
      <c r="J40" s="223"/>
      <c r="K40" s="227"/>
      <c r="L40" s="257"/>
      <c r="M40" s="258"/>
      <c r="N40" s="223"/>
      <c r="O40" s="223"/>
      <c r="P40" s="229"/>
      <c r="Q40" s="229"/>
      <c r="R40" s="223"/>
      <c r="S40" s="223"/>
      <c r="T40" s="229"/>
      <c r="U40" s="229"/>
      <c r="V40" s="223"/>
      <c r="W40" s="223"/>
      <c r="X40" s="229"/>
      <c r="Y40" s="229"/>
      <c r="Z40" s="223"/>
      <c r="AA40" s="223"/>
      <c r="AB40" s="229"/>
      <c r="AC40" s="229"/>
      <c r="AD40" s="223"/>
      <c r="AE40" s="223"/>
      <c r="AF40" s="224"/>
      <c r="AG40" s="224"/>
      <c r="AH40" s="223"/>
      <c r="AI40" s="223"/>
      <c r="AJ40" s="230"/>
      <c r="AK40" s="231"/>
      <c r="AL40" s="232"/>
      <c r="AM40" s="223"/>
      <c r="AN40" s="229"/>
      <c r="AO40" s="233"/>
      <c r="AP40" s="234"/>
      <c r="AQ40" s="223"/>
      <c r="AR40" s="235"/>
      <c r="AS40" s="231"/>
      <c r="AT40" s="232"/>
      <c r="AU40" s="236"/>
      <c r="AV40" s="237"/>
      <c r="AW40" s="238"/>
      <c r="AX40" s="234"/>
      <c r="AY40" s="236"/>
      <c r="AZ40" s="239"/>
      <c r="BA40" s="238"/>
      <c r="BB40" s="234"/>
      <c r="BC40" s="236"/>
    </row>
    <row r="41" spans="1:55" ht="13.8" thickBot="1" x14ac:dyDescent="0.3">
      <c r="A41" s="338" t="s">
        <v>32</v>
      </c>
      <c r="B41" s="240">
        <f>A4*1.075</f>
        <v>0</v>
      </c>
      <c r="C41" s="240">
        <f>(A4*1.075)/A2</f>
        <v>0</v>
      </c>
      <c r="D41" s="52">
        <f>A4*1.075</f>
        <v>0</v>
      </c>
      <c r="E41" s="53">
        <f>(A4*1.075)/A2</f>
        <v>0</v>
      </c>
      <c r="F41" s="259">
        <f>A4*1.075</f>
        <v>0</v>
      </c>
      <c r="G41" s="241">
        <f>(A4*1.075)/A2</f>
        <v>0</v>
      </c>
      <c r="H41" s="132">
        <f>A4*1.075</f>
        <v>0</v>
      </c>
      <c r="I41" s="53">
        <f>(B5*1.075)/A2</f>
        <v>0</v>
      </c>
      <c r="J41" s="259">
        <f>A4*1.075</f>
        <v>0</v>
      </c>
      <c r="K41" s="243">
        <f>(A4*1.075)/A2</f>
        <v>0</v>
      </c>
      <c r="L41" s="260"/>
      <c r="M41" s="261"/>
      <c r="N41" s="240"/>
      <c r="O41" s="240"/>
      <c r="P41" s="79">
        <f>A4*1.075</f>
        <v>0</v>
      </c>
      <c r="Q41" s="78">
        <f>(A4*1.075)/A2</f>
        <v>0</v>
      </c>
      <c r="R41" s="240">
        <f>A4*1.075</f>
        <v>0</v>
      </c>
      <c r="S41" s="240">
        <f>(A4*1.075)/A2</f>
        <v>0</v>
      </c>
      <c r="T41" s="79">
        <f>A4*1.075</f>
        <v>0</v>
      </c>
      <c r="U41" s="78">
        <f>(A4*1.075)/A2</f>
        <v>0</v>
      </c>
      <c r="V41" s="259">
        <f>A4*1.075</f>
        <v>0</v>
      </c>
      <c r="W41" s="240">
        <f>(A4*1.075)/A2</f>
        <v>0</v>
      </c>
      <c r="X41" s="79">
        <f>A4*1.075</f>
        <v>0</v>
      </c>
      <c r="Y41" s="78">
        <f>(A4*1.075)/A2</f>
        <v>0</v>
      </c>
      <c r="Z41" s="259">
        <f>A4*1.075</f>
        <v>0</v>
      </c>
      <c r="AA41" s="240">
        <f>(A4*1.075)/A2</f>
        <v>0</v>
      </c>
      <c r="AB41" s="79">
        <f>A4*1.075</f>
        <v>0</v>
      </c>
      <c r="AC41" s="78">
        <f>(A4*1.075)/A2</f>
        <v>0</v>
      </c>
      <c r="AD41" s="240"/>
      <c r="AE41" s="240"/>
      <c r="AF41" s="53"/>
      <c r="AG41" s="53"/>
      <c r="AH41" s="240">
        <f>A4*1.075</f>
        <v>0</v>
      </c>
      <c r="AI41" s="240">
        <f>(A4*1.075)/A2</f>
        <v>0</v>
      </c>
      <c r="AJ41" s="244">
        <f>A4*1.075</f>
        <v>0</v>
      </c>
      <c r="AK41" s="245">
        <f>(A4*1.075)/A2</f>
        <v>0</v>
      </c>
      <c r="AL41" s="246">
        <f>A4*1.075</f>
        <v>0</v>
      </c>
      <c r="AM41" s="240">
        <f>(A4*1.075)/A2</f>
        <v>0</v>
      </c>
      <c r="AN41" s="78">
        <f>A4*1.075</f>
        <v>0</v>
      </c>
      <c r="AO41" s="121">
        <f>(A4*1.075)/A2</f>
        <v>0</v>
      </c>
      <c r="AP41" s="247">
        <f>A4*1.075</f>
        <v>0</v>
      </c>
      <c r="AQ41" s="240">
        <f>(A4*1.075)/A2</f>
        <v>0</v>
      </c>
      <c r="AR41" s="248">
        <f>A4*1.075</f>
        <v>0</v>
      </c>
      <c r="AS41" s="245">
        <f>(A4*1.075)/A2</f>
        <v>0</v>
      </c>
      <c r="AT41" s="246">
        <f>A4*1.075</f>
        <v>0</v>
      </c>
      <c r="AU41" s="249">
        <f>(A4*1.075)/A2</f>
        <v>0</v>
      </c>
      <c r="AV41" s="250">
        <f>A4*1.075</f>
        <v>0</v>
      </c>
      <c r="AW41" s="251">
        <f>(A4*1.075)/A2</f>
        <v>0</v>
      </c>
      <c r="AX41" s="247">
        <f>A4*1.075</f>
        <v>0</v>
      </c>
      <c r="AY41" s="249">
        <f>(A4*1.075)/A2</f>
        <v>0</v>
      </c>
      <c r="AZ41" s="252">
        <f>A4*1.075</f>
        <v>0</v>
      </c>
      <c r="BA41" s="251">
        <f>(A4*1.075)/A2</f>
        <v>0</v>
      </c>
      <c r="BB41" s="247">
        <f>A4*1.075</f>
        <v>0</v>
      </c>
      <c r="BC41" s="249">
        <f>(A4*1.075)/A2</f>
        <v>0</v>
      </c>
    </row>
    <row r="42" spans="1:55" x14ac:dyDescent="0.25">
      <c r="A42" s="339" t="s">
        <v>44</v>
      </c>
      <c r="B42" s="163">
        <f t="shared" ref="B42:G42" si="3">B41*0.1116</f>
        <v>0</v>
      </c>
      <c r="C42" s="163">
        <f>C41*0.1116</f>
        <v>0</v>
      </c>
      <c r="D42" s="38">
        <f t="shared" si="3"/>
        <v>0</v>
      </c>
      <c r="E42" s="38">
        <f t="shared" si="3"/>
        <v>0</v>
      </c>
      <c r="F42" s="163">
        <f t="shared" si="3"/>
        <v>0</v>
      </c>
      <c r="G42" s="174">
        <f t="shared" si="3"/>
        <v>0</v>
      </c>
      <c r="H42" s="209">
        <f>H41*0.1116</f>
        <v>0</v>
      </c>
      <c r="I42" s="38">
        <f>I41*0.1116</f>
        <v>0</v>
      </c>
      <c r="J42" s="163">
        <f>J41*0.1116</f>
        <v>0</v>
      </c>
      <c r="K42" s="180">
        <f>K41*0.1116</f>
        <v>0</v>
      </c>
      <c r="L42" s="262"/>
      <c r="M42" s="83"/>
      <c r="N42" s="163"/>
      <c r="O42" s="163"/>
      <c r="P42" s="65">
        <f t="shared" ref="P42:AC42" si="4">P41*0.1116</f>
        <v>0</v>
      </c>
      <c r="Q42" s="65">
        <f t="shared" si="4"/>
        <v>0</v>
      </c>
      <c r="R42" s="163">
        <f t="shared" si="4"/>
        <v>0</v>
      </c>
      <c r="S42" s="163">
        <f t="shared" si="4"/>
        <v>0</v>
      </c>
      <c r="T42" s="65">
        <f t="shared" si="4"/>
        <v>0</v>
      </c>
      <c r="U42" s="65">
        <f t="shared" si="4"/>
        <v>0</v>
      </c>
      <c r="V42" s="163">
        <f t="shared" si="4"/>
        <v>0</v>
      </c>
      <c r="W42" s="163">
        <f t="shared" si="4"/>
        <v>0</v>
      </c>
      <c r="X42" s="65">
        <f t="shared" si="4"/>
        <v>0</v>
      </c>
      <c r="Y42" s="65">
        <f t="shared" si="4"/>
        <v>0</v>
      </c>
      <c r="Z42" s="163">
        <f t="shared" si="4"/>
        <v>0</v>
      </c>
      <c r="AA42" s="163">
        <f t="shared" si="4"/>
        <v>0</v>
      </c>
      <c r="AB42" s="65">
        <f t="shared" si="4"/>
        <v>0</v>
      </c>
      <c r="AC42" s="65">
        <f t="shared" si="4"/>
        <v>0</v>
      </c>
      <c r="AD42" s="184"/>
      <c r="AE42" s="184"/>
      <c r="AF42" s="38"/>
      <c r="AG42" s="48"/>
      <c r="AH42" s="163">
        <f t="shared" ref="AH42:AO42" si="5">AH41*0.1116</f>
        <v>0</v>
      </c>
      <c r="AI42" s="163">
        <f t="shared" si="5"/>
        <v>0</v>
      </c>
      <c r="AJ42" s="210">
        <f t="shared" si="5"/>
        <v>0</v>
      </c>
      <c r="AK42" s="57">
        <f t="shared" si="5"/>
        <v>0</v>
      </c>
      <c r="AL42" s="211">
        <f>AL41*0.1116</f>
        <v>0</v>
      </c>
      <c r="AM42" s="163">
        <f>AM41*0.1116</f>
        <v>0</v>
      </c>
      <c r="AN42" s="65">
        <f t="shared" si="5"/>
        <v>0</v>
      </c>
      <c r="AO42" s="122">
        <f t="shared" si="5"/>
        <v>0</v>
      </c>
      <c r="AP42" s="214">
        <f t="shared" ref="AP42:AW42" si="6">AP41*0.1116</f>
        <v>0</v>
      </c>
      <c r="AQ42" s="163">
        <f t="shared" si="6"/>
        <v>0</v>
      </c>
      <c r="AR42" s="215">
        <f>AR41*0.1116</f>
        <v>0</v>
      </c>
      <c r="AS42" s="57">
        <f>AS41*0.1116</f>
        <v>0</v>
      </c>
      <c r="AT42" s="211">
        <f>AT41*0.1116</f>
        <v>0</v>
      </c>
      <c r="AU42" s="200">
        <f>AU41*0.1116</f>
        <v>0</v>
      </c>
      <c r="AV42" s="217">
        <f t="shared" si="6"/>
        <v>0</v>
      </c>
      <c r="AW42" s="58">
        <f t="shared" si="6"/>
        <v>0</v>
      </c>
      <c r="AX42" s="214">
        <f t="shared" ref="AX42:BC42" si="7">AX41*0.1116</f>
        <v>0</v>
      </c>
      <c r="AY42" s="200">
        <f t="shared" si="7"/>
        <v>0</v>
      </c>
      <c r="AZ42" s="219">
        <f t="shared" si="7"/>
        <v>0</v>
      </c>
      <c r="BA42" s="58">
        <f t="shared" si="7"/>
        <v>0</v>
      </c>
      <c r="BB42" s="214">
        <f t="shared" si="7"/>
        <v>0</v>
      </c>
      <c r="BC42" s="200">
        <f t="shared" si="7"/>
        <v>0</v>
      </c>
    </row>
    <row r="43" spans="1:55" x14ac:dyDescent="0.25">
      <c r="A43" s="151" t="s">
        <v>45</v>
      </c>
      <c r="B43" s="158">
        <f t="shared" ref="B43:G43" si="8">B41*0.8884</f>
        <v>0</v>
      </c>
      <c r="C43" s="158">
        <f t="shared" si="8"/>
        <v>0</v>
      </c>
      <c r="D43" s="8">
        <f t="shared" si="8"/>
        <v>0</v>
      </c>
      <c r="E43" s="8">
        <f t="shared" si="8"/>
        <v>0</v>
      </c>
      <c r="F43" s="158">
        <f t="shared" si="8"/>
        <v>0</v>
      </c>
      <c r="G43" s="172">
        <f t="shared" si="8"/>
        <v>0</v>
      </c>
      <c r="H43" s="130">
        <f>H41*0.8884</f>
        <v>0</v>
      </c>
      <c r="I43" s="8">
        <f>I41*0.8884</f>
        <v>0</v>
      </c>
      <c r="J43" s="158">
        <f>J41*0.8884</f>
        <v>0</v>
      </c>
      <c r="K43" s="176">
        <f>K41*0.8884</f>
        <v>0</v>
      </c>
      <c r="L43" s="256"/>
      <c r="M43" s="84"/>
      <c r="N43" s="158"/>
      <c r="O43" s="158"/>
      <c r="P43" s="64">
        <f t="shared" ref="P43:AC43" si="9">P41*0.8884</f>
        <v>0</v>
      </c>
      <c r="Q43" s="64">
        <f t="shared" si="9"/>
        <v>0</v>
      </c>
      <c r="R43" s="158">
        <f t="shared" si="9"/>
        <v>0</v>
      </c>
      <c r="S43" s="158">
        <f t="shared" si="9"/>
        <v>0</v>
      </c>
      <c r="T43" s="64">
        <f t="shared" si="9"/>
        <v>0</v>
      </c>
      <c r="U43" s="64">
        <f t="shared" si="9"/>
        <v>0</v>
      </c>
      <c r="V43" s="158">
        <f>V41*0.8884</f>
        <v>0</v>
      </c>
      <c r="W43" s="158">
        <f>W41*0.8884</f>
        <v>0</v>
      </c>
      <c r="X43" s="64">
        <f>X41*0.8884</f>
        <v>0</v>
      </c>
      <c r="Y43" s="64">
        <f>Y41*0.8884</f>
        <v>0</v>
      </c>
      <c r="Z43" s="158">
        <f t="shared" si="9"/>
        <v>0</v>
      </c>
      <c r="AA43" s="158">
        <f t="shared" si="9"/>
        <v>0</v>
      </c>
      <c r="AB43" s="64">
        <f t="shared" si="9"/>
        <v>0</v>
      </c>
      <c r="AC43" s="64">
        <f t="shared" si="9"/>
        <v>0</v>
      </c>
      <c r="AD43" s="185"/>
      <c r="AE43" s="185"/>
      <c r="AF43" s="8"/>
      <c r="AG43" s="9"/>
      <c r="AH43" s="158">
        <f t="shared" ref="AH43:AO43" si="10">AH41*0.8884</f>
        <v>0</v>
      </c>
      <c r="AI43" s="158">
        <f t="shared" si="10"/>
        <v>0</v>
      </c>
      <c r="AJ43" s="10">
        <f t="shared" si="10"/>
        <v>0</v>
      </c>
      <c r="AK43" s="55">
        <f t="shared" si="10"/>
        <v>0</v>
      </c>
      <c r="AL43" s="190">
        <f>AL41*0.8884</f>
        <v>0</v>
      </c>
      <c r="AM43" s="158">
        <f>AM41*0.8884</f>
        <v>0</v>
      </c>
      <c r="AN43" s="64">
        <f t="shared" si="10"/>
        <v>0</v>
      </c>
      <c r="AO43" s="119">
        <f t="shared" si="10"/>
        <v>0</v>
      </c>
      <c r="AP43" s="207">
        <f t="shared" ref="AP43:AW43" si="11">AP41*0.8884</f>
        <v>0</v>
      </c>
      <c r="AQ43" s="158">
        <f t="shared" si="11"/>
        <v>0</v>
      </c>
      <c r="AR43" s="146">
        <f>AR41*0.8884</f>
        <v>0</v>
      </c>
      <c r="AS43" s="55">
        <f>AS41*0.8884</f>
        <v>0</v>
      </c>
      <c r="AT43" s="190">
        <f>AT41*0.8884</f>
        <v>0</v>
      </c>
      <c r="AU43" s="196">
        <f>AU41*0.8884</f>
        <v>0</v>
      </c>
      <c r="AV43" s="221">
        <f t="shared" si="11"/>
        <v>0</v>
      </c>
      <c r="AW43" s="28">
        <f t="shared" si="11"/>
        <v>0</v>
      </c>
      <c r="AX43" s="207">
        <f t="shared" ref="AX43:BC43" si="12">AX41*0.8884</f>
        <v>0</v>
      </c>
      <c r="AY43" s="196">
        <f t="shared" si="12"/>
        <v>0</v>
      </c>
      <c r="AZ43" s="146">
        <f t="shared" si="12"/>
        <v>0</v>
      </c>
      <c r="BA43" s="28">
        <f t="shared" si="12"/>
        <v>0</v>
      </c>
      <c r="BB43" s="207">
        <f t="shared" si="12"/>
        <v>0</v>
      </c>
      <c r="BC43" s="196">
        <f t="shared" si="12"/>
        <v>0</v>
      </c>
    </row>
    <row r="44" spans="1:55" ht="13.8" thickBot="1" x14ac:dyDescent="0.3">
      <c r="A44" s="337"/>
      <c r="B44" s="223"/>
      <c r="C44" s="223"/>
      <c r="D44" s="224"/>
      <c r="E44" s="224"/>
      <c r="F44" s="223"/>
      <c r="G44" s="225"/>
      <c r="H44" s="226"/>
      <c r="I44" s="224"/>
      <c r="J44" s="223"/>
      <c r="K44" s="227"/>
      <c r="L44" s="257"/>
      <c r="M44" s="258"/>
      <c r="N44" s="223"/>
      <c r="O44" s="223"/>
      <c r="P44" s="229"/>
      <c r="Q44" s="229"/>
      <c r="R44" s="223"/>
      <c r="S44" s="223"/>
      <c r="T44" s="229"/>
      <c r="U44" s="229"/>
      <c r="V44" s="223"/>
      <c r="W44" s="223"/>
      <c r="X44" s="229"/>
      <c r="Y44" s="229"/>
      <c r="Z44" s="223"/>
      <c r="AA44" s="223"/>
      <c r="AB44" s="229"/>
      <c r="AC44" s="229"/>
      <c r="AD44" s="223"/>
      <c r="AE44" s="223"/>
      <c r="AF44" s="224"/>
      <c r="AG44" s="224"/>
      <c r="AH44" s="223"/>
      <c r="AI44" s="223"/>
      <c r="AJ44" s="230"/>
      <c r="AK44" s="231"/>
      <c r="AL44" s="232"/>
      <c r="AM44" s="223"/>
      <c r="AN44" s="229"/>
      <c r="AO44" s="233"/>
      <c r="AP44" s="234"/>
      <c r="AQ44" s="223"/>
      <c r="AR44" s="235"/>
      <c r="AS44" s="231"/>
      <c r="AT44" s="232"/>
      <c r="AU44" s="236"/>
      <c r="AV44" s="237"/>
      <c r="AW44" s="238"/>
      <c r="AX44" s="234"/>
      <c r="AY44" s="236"/>
      <c r="AZ44" s="239"/>
      <c r="BA44" s="238"/>
      <c r="BB44" s="234"/>
      <c r="BC44" s="236"/>
    </row>
    <row r="45" spans="1:55" ht="13.8" thickBot="1" x14ac:dyDescent="0.3">
      <c r="A45" s="340" t="s">
        <v>18</v>
      </c>
      <c r="B45" s="240">
        <f>A4</f>
        <v>0</v>
      </c>
      <c r="C45" s="240">
        <f>A4/A2</f>
        <v>0</v>
      </c>
      <c r="D45" s="53">
        <f>A4</f>
        <v>0</v>
      </c>
      <c r="E45" s="53">
        <f>A4/A2</f>
        <v>0</v>
      </c>
      <c r="F45" s="240">
        <f>A4</f>
        <v>0</v>
      </c>
      <c r="G45" s="241">
        <f>A4/A2</f>
        <v>0</v>
      </c>
      <c r="H45" s="242">
        <f>A4</f>
        <v>0</v>
      </c>
      <c r="I45" s="53">
        <f>A4/A2</f>
        <v>0</v>
      </c>
      <c r="J45" s="240">
        <f>A4</f>
        <v>0</v>
      </c>
      <c r="K45" s="243">
        <f>A4/A2</f>
        <v>0</v>
      </c>
      <c r="L45" s="263"/>
      <c r="M45" s="261"/>
      <c r="N45" s="240">
        <f>SUM(N47:N49)</f>
        <v>0</v>
      </c>
      <c r="O45" s="240">
        <f>SUM(O47:O49)</f>
        <v>0</v>
      </c>
      <c r="P45" s="78">
        <f>A4</f>
        <v>0</v>
      </c>
      <c r="Q45" s="78">
        <f>A4/A2</f>
        <v>0</v>
      </c>
      <c r="R45" s="240">
        <f>A4</f>
        <v>0</v>
      </c>
      <c r="S45" s="240">
        <f>A4/A2</f>
        <v>0</v>
      </c>
      <c r="T45" s="78">
        <f>A4</f>
        <v>0</v>
      </c>
      <c r="U45" s="78">
        <f>A4/A2</f>
        <v>0</v>
      </c>
      <c r="V45" s="240">
        <f>A4-V56</f>
        <v>0</v>
      </c>
      <c r="W45" s="240">
        <f>(A4-W56)/A2</f>
        <v>0</v>
      </c>
      <c r="X45" s="78">
        <f>A4</f>
        <v>0</v>
      </c>
      <c r="Y45" s="78">
        <f>A4/A2</f>
        <v>0</v>
      </c>
      <c r="Z45" s="240">
        <f>A4</f>
        <v>0</v>
      </c>
      <c r="AA45" s="240">
        <f>A4/A2</f>
        <v>0</v>
      </c>
      <c r="AB45" s="78">
        <f>A4</f>
        <v>0</v>
      </c>
      <c r="AC45" s="78">
        <f>A4/A2</f>
        <v>0</v>
      </c>
      <c r="AD45" s="240"/>
      <c r="AE45" s="240"/>
      <c r="AF45" s="53"/>
      <c r="AG45" s="53"/>
      <c r="AH45" s="240">
        <f>A4</f>
        <v>0</v>
      </c>
      <c r="AI45" s="240">
        <f>A4/A2</f>
        <v>0</v>
      </c>
      <c r="AJ45" s="244">
        <f>A4</f>
        <v>0</v>
      </c>
      <c r="AK45" s="245">
        <f>A4/A2</f>
        <v>0</v>
      </c>
      <c r="AL45" s="246">
        <f>A4</f>
        <v>0</v>
      </c>
      <c r="AM45" s="240">
        <f>AL45/A2</f>
        <v>0</v>
      </c>
      <c r="AN45" s="78">
        <f>A4</f>
        <v>0</v>
      </c>
      <c r="AO45" s="121">
        <f>AN45/A2</f>
        <v>0</v>
      </c>
      <c r="AP45" s="247">
        <f>A4</f>
        <v>0</v>
      </c>
      <c r="AQ45" s="240">
        <f>AP45/A2</f>
        <v>0</v>
      </c>
      <c r="AR45" s="248">
        <f>A4</f>
        <v>0</v>
      </c>
      <c r="AS45" s="245">
        <f>AR45/A2</f>
        <v>0</v>
      </c>
      <c r="AT45" s="246">
        <f>A4</f>
        <v>0</v>
      </c>
      <c r="AU45" s="249">
        <f>AT45/A2</f>
        <v>0</v>
      </c>
      <c r="AV45" s="250">
        <f>A4</f>
        <v>0</v>
      </c>
      <c r="AW45" s="251">
        <f>AV45/A2</f>
        <v>0</v>
      </c>
      <c r="AX45" s="247">
        <f>A4</f>
        <v>0</v>
      </c>
      <c r="AY45" s="249">
        <f>A4/A2</f>
        <v>0</v>
      </c>
      <c r="AZ45" s="252">
        <f>A4</f>
        <v>0</v>
      </c>
      <c r="BA45" s="251">
        <f>A4/A2</f>
        <v>0</v>
      </c>
      <c r="BB45" s="247">
        <f>A4</f>
        <v>0</v>
      </c>
      <c r="BC45" s="249">
        <f>A4/A2</f>
        <v>0</v>
      </c>
    </row>
    <row r="46" spans="1:55" x14ac:dyDescent="0.25">
      <c r="A46" s="341" t="s">
        <v>3</v>
      </c>
      <c r="B46" s="163"/>
      <c r="C46" s="163"/>
      <c r="D46" s="38"/>
      <c r="E46" s="38"/>
      <c r="F46" s="163"/>
      <c r="G46" s="174"/>
      <c r="H46" s="209"/>
      <c r="I46" s="38"/>
      <c r="J46" s="163"/>
      <c r="K46" s="180"/>
      <c r="L46" s="262"/>
      <c r="M46" s="83"/>
      <c r="N46" s="163"/>
      <c r="O46" s="163"/>
      <c r="P46" s="65"/>
      <c r="Q46" s="65"/>
      <c r="R46" s="163"/>
      <c r="S46" s="163"/>
      <c r="T46" s="65"/>
      <c r="U46" s="65"/>
      <c r="V46" s="163"/>
      <c r="W46" s="163"/>
      <c r="X46" s="65"/>
      <c r="Y46" s="65"/>
      <c r="Z46" s="163"/>
      <c r="AA46" s="163"/>
      <c r="AB46" s="65"/>
      <c r="AC46" s="65"/>
      <c r="AD46" s="163"/>
      <c r="AE46" s="163"/>
      <c r="AF46" s="38"/>
      <c r="AG46" s="38"/>
      <c r="AH46" s="163"/>
      <c r="AI46" s="163"/>
      <c r="AJ46" s="210"/>
      <c r="AK46" s="57"/>
      <c r="AL46" s="211"/>
      <c r="AM46" s="163"/>
      <c r="AN46" s="65"/>
      <c r="AO46" s="122"/>
      <c r="AP46" s="214"/>
      <c r="AQ46" s="163"/>
      <c r="AR46" s="215"/>
      <c r="AS46" s="57"/>
      <c r="AT46" s="211"/>
      <c r="AU46" s="200"/>
      <c r="AV46" s="217"/>
      <c r="AW46" s="58"/>
      <c r="AX46" s="214"/>
      <c r="AY46" s="200"/>
      <c r="AZ46" s="219"/>
      <c r="BA46" s="58"/>
      <c r="BB46" s="214"/>
      <c r="BC46" s="200"/>
    </row>
    <row r="47" spans="1:55" x14ac:dyDescent="0.25">
      <c r="A47" s="151" t="s">
        <v>47</v>
      </c>
      <c r="B47" s="158">
        <f t="shared" ref="B47:K47" si="13">B45*0.44</f>
        <v>0</v>
      </c>
      <c r="C47" s="158">
        <f t="shared" si="13"/>
        <v>0</v>
      </c>
      <c r="D47" s="8">
        <f t="shared" si="13"/>
        <v>0</v>
      </c>
      <c r="E47" s="8">
        <f t="shared" si="13"/>
        <v>0</v>
      </c>
      <c r="F47" s="158">
        <f t="shared" si="13"/>
        <v>0</v>
      </c>
      <c r="G47" s="172">
        <f t="shared" si="13"/>
        <v>0</v>
      </c>
      <c r="H47" s="130">
        <f>H45*0.44</f>
        <v>0</v>
      </c>
      <c r="I47" s="8">
        <f>I45*0.44</f>
        <v>0</v>
      </c>
      <c r="J47" s="158">
        <f t="shared" si="13"/>
        <v>0</v>
      </c>
      <c r="K47" s="176">
        <f t="shared" si="13"/>
        <v>0</v>
      </c>
      <c r="L47" s="256"/>
      <c r="M47" s="84"/>
      <c r="N47" s="154">
        <f>N23/4</f>
        <v>0</v>
      </c>
      <c r="O47" s="154">
        <f>(A4*0.25)/A2</f>
        <v>0</v>
      </c>
      <c r="P47" s="64"/>
      <c r="Q47" s="64"/>
      <c r="R47" s="154">
        <f>R45/3</f>
        <v>0</v>
      </c>
      <c r="S47" s="154">
        <f>S45/3</f>
        <v>0</v>
      </c>
      <c r="T47" s="64"/>
      <c r="U47" s="64"/>
      <c r="V47" s="158">
        <f>(V45*0.44)*0.25</f>
        <v>0</v>
      </c>
      <c r="W47" s="158">
        <f>(W45*0.44)*0.25</f>
        <v>0</v>
      </c>
      <c r="X47" s="64">
        <f>(X45*0.44)*0.25</f>
        <v>0</v>
      </c>
      <c r="Y47" s="64">
        <f>(Y45*0.44)*0.25</f>
        <v>0</v>
      </c>
      <c r="Z47" s="158"/>
      <c r="AA47" s="158"/>
      <c r="AB47" s="64">
        <f>(AB45*0.44)*0.25</f>
        <v>0</v>
      </c>
      <c r="AC47" s="64">
        <f>(AC45*0.44)*0.25</f>
        <v>0</v>
      </c>
      <c r="AD47" s="158"/>
      <c r="AE47" s="158"/>
      <c r="AF47" s="8"/>
      <c r="AG47" s="8"/>
      <c r="AH47" s="158">
        <f>AH45*0.44</f>
        <v>0</v>
      </c>
      <c r="AI47" s="158">
        <f>AI45*0.44</f>
        <v>0</v>
      </c>
      <c r="AJ47" s="10">
        <f>(AJ45-AJ55)*0.44</f>
        <v>0</v>
      </c>
      <c r="AK47" s="55">
        <f>AJ47/A2</f>
        <v>0</v>
      </c>
      <c r="AL47" s="190">
        <f>(AL45-(AL55+AL56))*0.44</f>
        <v>0</v>
      </c>
      <c r="AM47" s="158">
        <f>AL47/A2</f>
        <v>0</v>
      </c>
      <c r="AN47" s="64">
        <f>(AN45-(AN55+AN56))*0.44</f>
        <v>0</v>
      </c>
      <c r="AO47" s="119">
        <f>AN47/A2</f>
        <v>0</v>
      </c>
      <c r="AP47" s="207">
        <f>(AP45-AP55)*0.44</f>
        <v>0</v>
      </c>
      <c r="AQ47" s="158">
        <f>AP47/A2</f>
        <v>0</v>
      </c>
      <c r="AR47" s="146">
        <f>(AR45-AR55)*0.44</f>
        <v>0</v>
      </c>
      <c r="AS47" s="55">
        <f>AR47/A2</f>
        <v>0</v>
      </c>
      <c r="AT47" s="190">
        <f>(AT45-(AT55+AT56))*0.44</f>
        <v>0</v>
      </c>
      <c r="AU47" s="196">
        <f>AT47/A2</f>
        <v>0</v>
      </c>
      <c r="AV47" s="221">
        <f>(AV45-(AV55+AV56))*0.44</f>
        <v>0</v>
      </c>
      <c r="AW47" s="28">
        <f>AV47/A2</f>
        <v>0</v>
      </c>
      <c r="AX47" s="207">
        <f>(AX45-AX55)*0.44</f>
        <v>0</v>
      </c>
      <c r="AY47" s="196">
        <f>AX47/A2</f>
        <v>0</v>
      </c>
      <c r="AZ47" s="146"/>
      <c r="BA47" s="28"/>
      <c r="BB47" s="207"/>
      <c r="BC47" s="196"/>
    </row>
    <row r="48" spans="1:55" x14ac:dyDescent="0.25">
      <c r="A48" s="336" t="s">
        <v>46</v>
      </c>
      <c r="B48" s="158">
        <f t="shared" ref="B48:K48" si="14">B45*0.56</f>
        <v>0</v>
      </c>
      <c r="C48" s="158">
        <f t="shared" si="14"/>
        <v>0</v>
      </c>
      <c r="D48" s="8">
        <f t="shared" si="14"/>
        <v>0</v>
      </c>
      <c r="E48" s="8">
        <f t="shared" si="14"/>
        <v>0</v>
      </c>
      <c r="F48" s="158">
        <f t="shared" si="14"/>
        <v>0</v>
      </c>
      <c r="G48" s="172">
        <f t="shared" si="14"/>
        <v>0</v>
      </c>
      <c r="H48" s="130">
        <f>H45*0.56</f>
        <v>0</v>
      </c>
      <c r="I48" s="8">
        <f>I45*0.56</f>
        <v>0</v>
      </c>
      <c r="J48" s="158">
        <f t="shared" si="14"/>
        <v>0</v>
      </c>
      <c r="K48" s="176">
        <f t="shared" si="14"/>
        <v>0</v>
      </c>
      <c r="L48" s="256"/>
      <c r="M48" s="84"/>
      <c r="N48" s="154">
        <f>N23/2</f>
        <v>0</v>
      </c>
      <c r="O48" s="154">
        <f>(A4*0.5)/A2</f>
        <v>0</v>
      </c>
      <c r="P48" s="64"/>
      <c r="Q48" s="64"/>
      <c r="R48" s="154">
        <f>R45/3</f>
        <v>0</v>
      </c>
      <c r="S48" s="154">
        <f>S45/3</f>
        <v>0</v>
      </c>
      <c r="T48" s="64"/>
      <c r="U48" s="64"/>
      <c r="V48" s="158">
        <f>(V45*0.56)*0.25</f>
        <v>0</v>
      </c>
      <c r="W48" s="158">
        <f>(W45*0.56)*0.25</f>
        <v>0</v>
      </c>
      <c r="X48" s="64">
        <f>(X45*0.56)*0.25</f>
        <v>0</v>
      </c>
      <c r="Y48" s="64">
        <f>(Y45*0.56)*0.25</f>
        <v>0</v>
      </c>
      <c r="Z48" s="158"/>
      <c r="AA48" s="158"/>
      <c r="AB48" s="64">
        <f>(AB45*0.56)*0.25</f>
        <v>0</v>
      </c>
      <c r="AC48" s="64">
        <f>(AC45*0.56)*0.25</f>
        <v>0</v>
      </c>
      <c r="AD48" s="158">
        <f>A4</f>
        <v>0</v>
      </c>
      <c r="AE48" s="158">
        <f>A4/A2</f>
        <v>0</v>
      </c>
      <c r="AF48" s="8"/>
      <c r="AG48" s="8"/>
      <c r="AH48" s="158">
        <f>AH45*0.56</f>
        <v>0</v>
      </c>
      <c r="AI48" s="158">
        <f>AI45*0.56</f>
        <v>0</v>
      </c>
      <c r="AJ48" s="10">
        <f>(AJ45-AJ55)*0.56</f>
        <v>0</v>
      </c>
      <c r="AK48" s="55">
        <f>AJ48/A2</f>
        <v>0</v>
      </c>
      <c r="AL48" s="190">
        <f>(A4-(AL55+AL56))*0.56</f>
        <v>0</v>
      </c>
      <c r="AM48" s="158">
        <f>AL48/A2</f>
        <v>0</v>
      </c>
      <c r="AN48" s="64">
        <f>(A4-(AN55+AN56))*0.56</f>
        <v>0</v>
      </c>
      <c r="AO48" s="119">
        <f>AN48/A2</f>
        <v>0</v>
      </c>
      <c r="AP48" s="207">
        <f>(AP45-AP55)*0.56</f>
        <v>0</v>
      </c>
      <c r="AQ48" s="158">
        <f>AP48/A2</f>
        <v>0</v>
      </c>
      <c r="AR48" s="146">
        <f>(AR45-AR55)*0.56</f>
        <v>0</v>
      </c>
      <c r="AS48" s="55">
        <f>AR48/A2</f>
        <v>0</v>
      </c>
      <c r="AT48" s="190">
        <f>(A4-(AT55+AT56))*0.56</f>
        <v>0</v>
      </c>
      <c r="AU48" s="196">
        <f>AT48/A2</f>
        <v>0</v>
      </c>
      <c r="AV48" s="221">
        <f>(A4-(AV55+AV56))*0.56</f>
        <v>0</v>
      </c>
      <c r="AW48" s="28">
        <f>AV48/A2</f>
        <v>0</v>
      </c>
      <c r="AX48" s="207">
        <f>(AX45-AX55)*0.56</f>
        <v>0</v>
      </c>
      <c r="AY48" s="196">
        <f>AX48/A2</f>
        <v>0</v>
      </c>
      <c r="AZ48" s="146"/>
      <c r="BA48" s="28"/>
      <c r="BB48" s="207"/>
      <c r="BC48" s="196"/>
    </row>
    <row r="49" spans="1:55" x14ac:dyDescent="0.25">
      <c r="A49" s="151" t="s">
        <v>1</v>
      </c>
      <c r="B49" s="158"/>
      <c r="C49" s="158"/>
      <c r="D49" s="8"/>
      <c r="E49" s="8"/>
      <c r="F49" s="158"/>
      <c r="G49" s="172"/>
      <c r="H49" s="130"/>
      <c r="I49" s="8"/>
      <c r="J49" s="158"/>
      <c r="K49" s="176"/>
      <c r="L49" s="256"/>
      <c r="M49" s="84"/>
      <c r="N49" s="154">
        <f>N23/4</f>
        <v>0</v>
      </c>
      <c r="O49" s="154">
        <f>(A4*0.25)/A2</f>
        <v>0</v>
      </c>
      <c r="P49" s="64"/>
      <c r="Q49" s="64"/>
      <c r="R49" s="158"/>
      <c r="S49" s="158"/>
      <c r="T49" s="64"/>
      <c r="U49" s="64"/>
      <c r="V49" s="158"/>
      <c r="W49" s="158"/>
      <c r="X49" s="64"/>
      <c r="Y49" s="64"/>
      <c r="Z49" s="158"/>
      <c r="AA49" s="158"/>
      <c r="AB49" s="64"/>
      <c r="AC49" s="64"/>
      <c r="AD49" s="158"/>
      <c r="AE49" s="158"/>
      <c r="AF49" s="8"/>
      <c r="AG49" s="8"/>
      <c r="AH49" s="158"/>
      <c r="AI49" s="158"/>
      <c r="AJ49" s="10"/>
      <c r="AK49" s="55"/>
      <c r="AL49" s="190"/>
      <c r="AM49" s="158"/>
      <c r="AN49" s="64"/>
      <c r="AO49" s="119"/>
      <c r="AP49" s="207"/>
      <c r="AQ49" s="158"/>
      <c r="AR49" s="146"/>
      <c r="AS49" s="55"/>
      <c r="AT49" s="190"/>
      <c r="AU49" s="196"/>
      <c r="AV49" s="221"/>
      <c r="AW49" s="28"/>
      <c r="AX49" s="207"/>
      <c r="AY49" s="196"/>
      <c r="AZ49" s="146"/>
      <c r="BA49" s="28"/>
      <c r="BB49" s="207"/>
      <c r="BC49" s="196"/>
    </row>
    <row r="50" spans="1:55" x14ac:dyDescent="0.25">
      <c r="A50" s="151" t="s">
        <v>2</v>
      </c>
      <c r="B50" s="158"/>
      <c r="C50" s="158"/>
      <c r="D50" s="8"/>
      <c r="E50" s="8"/>
      <c r="F50" s="158"/>
      <c r="G50" s="172"/>
      <c r="H50" s="130"/>
      <c r="I50" s="8"/>
      <c r="J50" s="158"/>
      <c r="K50" s="176"/>
      <c r="L50" s="256"/>
      <c r="M50" s="84"/>
      <c r="N50" s="158"/>
      <c r="O50" s="158"/>
      <c r="P50" s="154">
        <f>A4</f>
        <v>0</v>
      </c>
      <c r="Q50" s="154">
        <f>A4/A2</f>
        <v>0</v>
      </c>
      <c r="R50" s="158"/>
      <c r="S50" s="158"/>
      <c r="T50" s="64"/>
      <c r="U50" s="64"/>
      <c r="V50" s="158"/>
      <c r="W50" s="158"/>
      <c r="X50" s="64"/>
      <c r="Y50" s="64"/>
      <c r="Z50" s="158"/>
      <c r="AA50" s="158"/>
      <c r="AB50" s="64"/>
      <c r="AC50" s="64"/>
      <c r="AD50" s="158"/>
      <c r="AE50" s="158"/>
      <c r="AF50" s="8"/>
      <c r="AG50" s="8"/>
      <c r="AH50" s="158"/>
      <c r="AI50" s="158"/>
      <c r="AJ50" s="10"/>
      <c r="AK50" s="55"/>
      <c r="AL50" s="190"/>
      <c r="AM50" s="158"/>
      <c r="AN50" s="64"/>
      <c r="AO50" s="119"/>
      <c r="AP50" s="207"/>
      <c r="AQ50" s="158"/>
      <c r="AR50" s="146"/>
      <c r="AS50" s="55"/>
      <c r="AT50" s="190"/>
      <c r="AU50" s="196"/>
      <c r="AV50" s="221"/>
      <c r="AW50" s="28"/>
      <c r="AX50" s="207"/>
      <c r="AY50" s="196"/>
      <c r="AZ50" s="146"/>
      <c r="BA50" s="28"/>
      <c r="BB50" s="207"/>
      <c r="BC50" s="196"/>
    </row>
    <row r="51" spans="1:55" x14ac:dyDescent="0.25">
      <c r="A51" s="151" t="s">
        <v>103</v>
      </c>
      <c r="B51" s="158"/>
      <c r="C51" s="158"/>
      <c r="D51" s="8"/>
      <c r="E51" s="8"/>
      <c r="F51" s="158"/>
      <c r="G51" s="172"/>
      <c r="H51" s="130"/>
      <c r="I51" s="8"/>
      <c r="J51" s="158"/>
      <c r="K51" s="176"/>
      <c r="L51" s="256"/>
      <c r="M51" s="84"/>
      <c r="N51" s="158"/>
      <c r="O51" s="158"/>
      <c r="P51" s="64"/>
      <c r="Q51" s="64"/>
      <c r="R51" s="154">
        <f>A4/3</f>
        <v>0</v>
      </c>
      <c r="S51" s="154">
        <f>(A4/3)/A2</f>
        <v>0</v>
      </c>
      <c r="T51" s="64"/>
      <c r="U51" s="64"/>
      <c r="V51" s="158"/>
      <c r="W51" s="158"/>
      <c r="X51" s="64"/>
      <c r="Y51" s="64"/>
      <c r="Z51" s="158"/>
      <c r="AA51" s="158"/>
      <c r="AB51" s="64"/>
      <c r="AC51" s="64"/>
      <c r="AD51" s="158"/>
      <c r="AE51" s="158"/>
      <c r="AF51" s="8"/>
      <c r="AG51" s="8"/>
      <c r="AH51" s="158"/>
      <c r="AI51" s="158"/>
      <c r="AJ51" s="10"/>
      <c r="AK51" s="55"/>
      <c r="AL51" s="190"/>
      <c r="AM51" s="158"/>
      <c r="AN51" s="64"/>
      <c r="AO51" s="119"/>
      <c r="AP51" s="207"/>
      <c r="AQ51" s="158"/>
      <c r="AR51" s="146"/>
      <c r="AS51" s="55"/>
      <c r="AT51" s="190"/>
      <c r="AU51" s="196"/>
      <c r="AV51" s="221"/>
      <c r="AW51" s="28"/>
      <c r="AX51" s="207"/>
      <c r="AY51" s="196"/>
      <c r="AZ51" s="146"/>
      <c r="BA51" s="28"/>
      <c r="BB51" s="207"/>
      <c r="BC51" s="196"/>
    </row>
    <row r="52" spans="1:55" x14ac:dyDescent="0.25">
      <c r="A52" s="342" t="s">
        <v>13</v>
      </c>
      <c r="B52" s="158"/>
      <c r="C52" s="158"/>
      <c r="D52" s="8"/>
      <c r="E52" s="8"/>
      <c r="F52" s="158"/>
      <c r="G52" s="172"/>
      <c r="H52" s="130"/>
      <c r="I52" s="8"/>
      <c r="J52" s="158"/>
      <c r="K52" s="176"/>
      <c r="L52" s="256"/>
      <c r="M52" s="84"/>
      <c r="N52" s="158"/>
      <c r="O52" s="158"/>
      <c r="P52" s="64"/>
      <c r="Q52" s="64"/>
      <c r="R52" s="158"/>
      <c r="S52" s="158"/>
      <c r="T52" s="154">
        <f>A4</f>
        <v>0</v>
      </c>
      <c r="U52" s="154">
        <f>A4/A2</f>
        <v>0</v>
      </c>
      <c r="V52" s="154">
        <f>V45*0.75</f>
        <v>0</v>
      </c>
      <c r="W52" s="154">
        <f>W45*0.75</f>
        <v>0</v>
      </c>
      <c r="X52" s="154">
        <f>X45*0.75</f>
        <v>0</v>
      </c>
      <c r="Y52" s="154">
        <f>Y45*0.75</f>
        <v>0</v>
      </c>
      <c r="Z52" s="158"/>
      <c r="AA52" s="158"/>
      <c r="AB52" s="64"/>
      <c r="AC52" s="64"/>
      <c r="AD52" s="158"/>
      <c r="AE52" s="158"/>
      <c r="AF52" s="8"/>
      <c r="AG52" s="8"/>
      <c r="AH52" s="158"/>
      <c r="AI52" s="158"/>
      <c r="AJ52" s="10"/>
      <c r="AK52" s="55"/>
      <c r="AL52" s="190"/>
      <c r="AM52" s="158"/>
      <c r="AN52" s="64"/>
      <c r="AO52" s="119"/>
      <c r="AP52" s="207"/>
      <c r="AQ52" s="158"/>
      <c r="AR52" s="146"/>
      <c r="AS52" s="55"/>
      <c r="AT52" s="190"/>
      <c r="AU52" s="196"/>
      <c r="AV52" s="221"/>
      <c r="AW52" s="28"/>
      <c r="AX52" s="207"/>
      <c r="AY52" s="196"/>
      <c r="AZ52" s="146"/>
      <c r="BA52" s="28"/>
      <c r="BB52" s="207"/>
      <c r="BC52" s="196"/>
    </row>
    <row r="53" spans="1:55" x14ac:dyDescent="0.25">
      <c r="A53" s="342" t="s">
        <v>4</v>
      </c>
      <c r="B53" s="158"/>
      <c r="C53" s="158"/>
      <c r="D53" s="8"/>
      <c r="E53" s="8"/>
      <c r="F53" s="158"/>
      <c r="G53" s="172"/>
      <c r="H53" s="130"/>
      <c r="I53" s="8"/>
      <c r="J53" s="158"/>
      <c r="K53" s="176"/>
      <c r="L53" s="256"/>
      <c r="M53" s="84"/>
      <c r="N53" s="158"/>
      <c r="O53" s="158"/>
      <c r="P53" s="64"/>
      <c r="Q53" s="64"/>
      <c r="R53" s="158"/>
      <c r="S53" s="158"/>
      <c r="T53" s="64"/>
      <c r="U53" s="64"/>
      <c r="V53" s="264"/>
      <c r="W53" s="264"/>
      <c r="X53" s="64"/>
      <c r="Y53" s="64"/>
      <c r="Z53" s="154">
        <f>A4</f>
        <v>0</v>
      </c>
      <c r="AA53" s="154">
        <f>A4/A2</f>
        <v>0</v>
      </c>
      <c r="AB53" s="64"/>
      <c r="AC53" s="64"/>
      <c r="AD53" s="158"/>
      <c r="AE53" s="158"/>
      <c r="AF53" s="8"/>
      <c r="AG53" s="8"/>
      <c r="AH53" s="158"/>
      <c r="AI53" s="158"/>
      <c r="AJ53" s="10"/>
      <c r="AK53" s="55"/>
      <c r="AL53" s="190"/>
      <c r="AM53" s="158"/>
      <c r="AN53" s="64"/>
      <c r="AO53" s="119"/>
      <c r="AP53" s="207"/>
      <c r="AQ53" s="158"/>
      <c r="AR53" s="146"/>
      <c r="AS53" s="55"/>
      <c r="AT53" s="190"/>
      <c r="AU53" s="196"/>
      <c r="AV53" s="221"/>
      <c r="AW53" s="28"/>
      <c r="AX53" s="207"/>
      <c r="AY53" s="196"/>
      <c r="AZ53" s="146"/>
      <c r="BA53" s="28"/>
      <c r="BB53" s="207"/>
      <c r="BC53" s="196"/>
    </row>
    <row r="54" spans="1:55" x14ac:dyDescent="0.25">
      <c r="A54" s="342" t="s">
        <v>71</v>
      </c>
      <c r="B54" s="158"/>
      <c r="C54" s="158"/>
      <c r="D54" s="8"/>
      <c r="E54" s="8"/>
      <c r="F54" s="158"/>
      <c r="G54" s="172"/>
      <c r="H54" s="130"/>
      <c r="I54" s="8"/>
      <c r="J54" s="158"/>
      <c r="K54" s="176"/>
      <c r="L54" s="256"/>
      <c r="M54" s="84"/>
      <c r="N54" s="158"/>
      <c r="O54" s="158"/>
      <c r="P54" s="64"/>
      <c r="Q54" s="64"/>
      <c r="R54" s="158"/>
      <c r="S54" s="158"/>
      <c r="T54" s="64"/>
      <c r="U54" s="64"/>
      <c r="V54" s="264"/>
      <c r="W54" s="264"/>
      <c r="X54" s="64"/>
      <c r="Y54" s="64"/>
      <c r="Z54" s="158"/>
      <c r="AA54" s="158"/>
      <c r="AB54" s="154">
        <f>A4*0.75</f>
        <v>0</v>
      </c>
      <c r="AC54" s="154">
        <f>(A4*0.75)/A2</f>
        <v>0</v>
      </c>
      <c r="AD54" s="158"/>
      <c r="AE54" s="158"/>
      <c r="AF54" s="8"/>
      <c r="AG54" s="8"/>
      <c r="AH54" s="158"/>
      <c r="AI54" s="158"/>
      <c r="AJ54" s="10"/>
      <c r="AK54" s="55"/>
      <c r="AL54" s="190"/>
      <c r="AM54" s="158"/>
      <c r="AN54" s="64"/>
      <c r="AO54" s="119"/>
      <c r="AP54" s="207"/>
      <c r="AQ54" s="158"/>
      <c r="AR54" s="146"/>
      <c r="AS54" s="55"/>
      <c r="AT54" s="190"/>
      <c r="AU54" s="196"/>
      <c r="AV54" s="221"/>
      <c r="AW54" s="28"/>
      <c r="AX54" s="207"/>
      <c r="AY54" s="196"/>
      <c r="AZ54" s="146"/>
      <c r="BA54" s="28"/>
      <c r="BB54" s="207"/>
      <c r="BC54" s="196"/>
    </row>
    <row r="55" spans="1:55" x14ac:dyDescent="0.25">
      <c r="A55" s="342" t="s">
        <v>43</v>
      </c>
      <c r="B55" s="158"/>
      <c r="C55" s="158"/>
      <c r="D55" s="8"/>
      <c r="E55" s="8"/>
      <c r="F55" s="172"/>
      <c r="G55" s="176"/>
      <c r="H55" s="265"/>
      <c r="I55" s="8"/>
      <c r="J55" s="158"/>
      <c r="K55" s="176"/>
      <c r="L55" s="256"/>
      <c r="M55" s="84"/>
      <c r="N55" s="158"/>
      <c r="O55" s="158"/>
      <c r="P55" s="64"/>
      <c r="Q55" s="64"/>
      <c r="R55" s="158"/>
      <c r="S55" s="158"/>
      <c r="T55" s="64"/>
      <c r="U55" s="64"/>
      <c r="V55" s="264"/>
      <c r="W55" s="264"/>
      <c r="X55" s="64"/>
      <c r="Y55" s="64"/>
      <c r="Z55" s="158"/>
      <c r="AA55" s="158"/>
      <c r="AB55" s="64"/>
      <c r="AC55" s="64"/>
      <c r="AD55" s="158"/>
      <c r="AE55" s="158"/>
      <c r="AF55" s="8"/>
      <c r="AG55" s="8"/>
      <c r="AH55" s="158"/>
      <c r="AI55" s="158"/>
      <c r="AJ55" s="154">
        <f>IF(A4=0,0,100)</f>
        <v>0</v>
      </c>
      <c r="AK55" s="266">
        <f>AJ55/A2</f>
        <v>0</v>
      </c>
      <c r="AL55" s="267">
        <f>IF(A4=0,0,100)</f>
        <v>0</v>
      </c>
      <c r="AM55" s="154">
        <f>AL55/A2</f>
        <v>0</v>
      </c>
      <c r="AN55" s="154">
        <f>IF(A4=0,0,100)</f>
        <v>0</v>
      </c>
      <c r="AO55" s="268">
        <f>AN55/A2</f>
        <v>0</v>
      </c>
      <c r="AP55" s="269">
        <f>IF(A4=0,0,100)</f>
        <v>0</v>
      </c>
      <c r="AQ55" s="154">
        <f>AP55/A2</f>
        <v>0</v>
      </c>
      <c r="AR55" s="269">
        <f>IF(A4=0,0,100)</f>
        <v>0</v>
      </c>
      <c r="AS55" s="266">
        <f>AR55/A2</f>
        <v>0</v>
      </c>
      <c r="AT55" s="267">
        <f>IF(A4=0,0,100)</f>
        <v>0</v>
      </c>
      <c r="AU55" s="266">
        <f>AT55/A2</f>
        <v>0</v>
      </c>
      <c r="AV55" s="270">
        <f>IF(A4=0,0,100)</f>
        <v>0</v>
      </c>
      <c r="AW55" s="198">
        <f>AV55/A2</f>
        <v>0</v>
      </c>
      <c r="AX55" s="269">
        <f>IF(A4=0,0,100)</f>
        <v>0</v>
      </c>
      <c r="AY55" s="198">
        <f>AX55/A2</f>
        <v>0</v>
      </c>
      <c r="AZ55" s="146"/>
      <c r="BA55" s="60"/>
      <c r="BB55" s="271"/>
      <c r="BC55" s="196"/>
    </row>
    <row r="56" spans="1:55" x14ac:dyDescent="0.25">
      <c r="A56" s="342" t="s">
        <v>48</v>
      </c>
      <c r="B56" s="272"/>
      <c r="C56" s="272"/>
      <c r="D56" s="151"/>
      <c r="E56" s="151"/>
      <c r="F56" s="273"/>
      <c r="G56" s="275"/>
      <c r="H56" s="274"/>
      <c r="I56" s="151"/>
      <c r="J56" s="272"/>
      <c r="K56" s="275"/>
      <c r="L56" s="276"/>
      <c r="M56" s="277"/>
      <c r="N56" s="272"/>
      <c r="O56" s="272"/>
      <c r="P56" s="278"/>
      <c r="Q56" s="278"/>
      <c r="R56" s="272"/>
      <c r="S56" s="272"/>
      <c r="T56" s="278"/>
      <c r="U56" s="278"/>
      <c r="V56" s="264"/>
      <c r="W56" s="264"/>
      <c r="X56" s="278"/>
      <c r="Y56" s="278"/>
      <c r="Z56" s="272"/>
      <c r="AA56" s="272"/>
      <c r="AB56" s="278"/>
      <c r="AC56" s="278"/>
      <c r="AD56" s="272"/>
      <c r="AE56" s="272"/>
      <c r="AF56" s="151"/>
      <c r="AG56" s="151"/>
      <c r="AH56" s="272"/>
      <c r="AI56" s="272"/>
      <c r="AJ56" s="279"/>
      <c r="AK56" s="280"/>
      <c r="AL56" s="190"/>
      <c r="AM56" s="158"/>
      <c r="AN56" s="154">
        <f>IF(A4=0,0,200)</f>
        <v>0</v>
      </c>
      <c r="AO56" s="266">
        <f>AN56/A2</f>
        <v>0</v>
      </c>
      <c r="AP56" s="281"/>
      <c r="AQ56" s="272"/>
      <c r="AR56" s="279"/>
      <c r="AS56" s="280"/>
      <c r="AT56" s="267">
        <f>IF(A4=0,0,200)</f>
        <v>0</v>
      </c>
      <c r="AU56" s="266">
        <f>AT56/A2</f>
        <v>0</v>
      </c>
      <c r="AV56" s="270">
        <f>IF(A4=0,0,200)</f>
        <v>0</v>
      </c>
      <c r="AW56" s="266">
        <f>AV56/A2</f>
        <v>0</v>
      </c>
      <c r="AX56" s="282"/>
      <c r="AY56" s="273"/>
      <c r="AZ56" s="283"/>
      <c r="BA56" s="280"/>
      <c r="BB56" s="282"/>
      <c r="BC56" s="284"/>
    </row>
    <row r="57" spans="1:55" x14ac:dyDescent="0.25">
      <c r="A57" s="391" t="s">
        <v>95</v>
      </c>
      <c r="B57" s="272"/>
      <c r="C57" s="272"/>
      <c r="D57" s="151"/>
      <c r="E57" s="151"/>
      <c r="F57" s="273"/>
      <c r="G57" s="275"/>
      <c r="H57" s="274"/>
      <c r="I57" s="151"/>
      <c r="J57" s="272"/>
      <c r="K57" s="275"/>
      <c r="L57" s="276"/>
      <c r="M57" s="277"/>
      <c r="N57" s="272"/>
      <c r="O57" s="272"/>
      <c r="P57" s="278"/>
      <c r="Q57" s="278"/>
      <c r="R57" s="272"/>
      <c r="S57" s="272"/>
      <c r="T57" s="278"/>
      <c r="U57" s="278"/>
      <c r="V57" s="264"/>
      <c r="W57" s="264"/>
      <c r="X57" s="278"/>
      <c r="Y57" s="278"/>
      <c r="Z57" s="272"/>
      <c r="AA57" s="272"/>
      <c r="AB57" s="278"/>
      <c r="AC57" s="278"/>
      <c r="AD57" s="272"/>
      <c r="AE57" s="272"/>
      <c r="AF57" s="151"/>
      <c r="AG57" s="151"/>
      <c r="AH57" s="272"/>
      <c r="AI57" s="272"/>
      <c r="AJ57" s="279"/>
      <c r="AK57" s="280"/>
      <c r="AL57" s="190"/>
      <c r="AM57" s="158"/>
      <c r="AN57" s="221"/>
      <c r="AO57" s="60"/>
      <c r="AP57" s="281"/>
      <c r="AQ57" s="272"/>
      <c r="AR57" s="279"/>
      <c r="AS57" s="280"/>
      <c r="AT57" s="190"/>
      <c r="AU57" s="172"/>
      <c r="AV57" s="285"/>
      <c r="AW57" s="60"/>
      <c r="AX57" s="282"/>
      <c r="AY57" s="273"/>
      <c r="AZ57" s="286">
        <f>AZ45</f>
        <v>0</v>
      </c>
      <c r="BA57" s="287">
        <f>BA45</f>
        <v>0</v>
      </c>
      <c r="BB57" s="288"/>
      <c r="BC57" s="289"/>
    </row>
    <row r="58" spans="1:55" ht="13.8" thickBot="1" x14ac:dyDescent="0.3">
      <c r="A58" s="390" t="s">
        <v>97</v>
      </c>
      <c r="B58" s="290"/>
      <c r="C58" s="290"/>
      <c r="D58" s="291"/>
      <c r="E58" s="291"/>
      <c r="F58" s="292"/>
      <c r="G58" s="295"/>
      <c r="H58" s="293"/>
      <c r="I58" s="294"/>
      <c r="J58" s="290"/>
      <c r="K58" s="295"/>
      <c r="L58" s="296"/>
      <c r="M58" s="297"/>
      <c r="N58" s="290"/>
      <c r="O58" s="290"/>
      <c r="P58" s="298"/>
      <c r="Q58" s="298"/>
      <c r="R58" s="290"/>
      <c r="S58" s="290"/>
      <c r="T58" s="291"/>
      <c r="U58" s="291"/>
      <c r="V58" s="299"/>
      <c r="W58" s="299"/>
      <c r="X58" s="291"/>
      <c r="Y58" s="291"/>
      <c r="Z58" s="290"/>
      <c r="AA58" s="290"/>
      <c r="AB58" s="291"/>
      <c r="AC58" s="291"/>
      <c r="AD58" s="290"/>
      <c r="AE58" s="290"/>
      <c r="AF58" s="291"/>
      <c r="AG58" s="291"/>
      <c r="AH58" s="290"/>
      <c r="AI58" s="290"/>
      <c r="AJ58" s="300"/>
      <c r="AK58" s="301"/>
      <c r="AL58" s="302"/>
      <c r="AM58" s="290"/>
      <c r="AN58" s="294"/>
      <c r="AO58" s="303"/>
      <c r="AP58" s="302"/>
      <c r="AQ58" s="290"/>
      <c r="AR58" s="294"/>
      <c r="AS58" s="303"/>
      <c r="AT58" s="302"/>
      <c r="AU58" s="292"/>
      <c r="AV58" s="304"/>
      <c r="AW58" s="301"/>
      <c r="AX58" s="305"/>
      <c r="AY58" s="292"/>
      <c r="AZ58" s="306"/>
      <c r="BA58" s="307"/>
      <c r="BB58" s="308">
        <f>BB45</f>
        <v>0</v>
      </c>
      <c r="BC58" s="309">
        <f>BC45</f>
        <v>0</v>
      </c>
    </row>
    <row r="59" spans="1:55" x14ac:dyDescent="0.25">
      <c r="A59" s="152"/>
    </row>
  </sheetData>
  <mergeCells count="33">
    <mergeCell ref="V20:W20"/>
    <mergeCell ref="R20:S20"/>
    <mergeCell ref="AB20:AC20"/>
    <mergeCell ref="T20:U20"/>
    <mergeCell ref="L20:M20"/>
    <mergeCell ref="H19:I19"/>
    <mergeCell ref="J19:K19"/>
    <mergeCell ref="P20:Q20"/>
    <mergeCell ref="B20:C20"/>
    <mergeCell ref="D20:E20"/>
    <mergeCell ref="F20:G20"/>
    <mergeCell ref="J20:K20"/>
    <mergeCell ref="N20:O20"/>
    <mergeCell ref="H20:I20"/>
    <mergeCell ref="AH20:AI20"/>
    <mergeCell ref="AL19:AO19"/>
    <mergeCell ref="AJ19:AK19"/>
    <mergeCell ref="AF20:AG20"/>
    <mergeCell ref="X20:Y20"/>
    <mergeCell ref="AJ20:AK20"/>
    <mergeCell ref="AN20:AO20"/>
    <mergeCell ref="Z20:AA20"/>
    <mergeCell ref="AD20:AE20"/>
    <mergeCell ref="AZ20:BA20"/>
    <mergeCell ref="BB20:BC20"/>
    <mergeCell ref="AL20:AM20"/>
    <mergeCell ref="AP20:AQ20"/>
    <mergeCell ref="AP19:AW19"/>
    <mergeCell ref="AX19:AY19"/>
    <mergeCell ref="AX20:AY20"/>
    <mergeCell ref="AV20:AW20"/>
    <mergeCell ref="AR20:AS20"/>
    <mergeCell ref="AT20:AU20"/>
  </mergeCells>
  <phoneticPr fontId="0" type="noConversion"/>
  <printOptions horizontalCentered="1" gridLines="1"/>
  <pageMargins left="0.25" right="0.25" top="0.25" bottom="0.25"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BK59"/>
  <sheetViews>
    <sheetView tabSelected="1" topLeftCell="A4" zoomScale="70" zoomScaleNormal="70" workbookViewId="0">
      <pane xSplit="1" topLeftCell="BD1" activePane="topRight" state="frozen"/>
      <selection pane="topRight" activeCell="BM49" sqref="BM49"/>
    </sheetView>
  </sheetViews>
  <sheetFormatPr defaultRowHeight="13.2" x14ac:dyDescent="0.25"/>
  <cols>
    <col min="1" max="1" width="64.109375" bestFit="1" customWidth="1"/>
    <col min="2" max="63" width="13.88671875" customWidth="1"/>
  </cols>
  <sheetData>
    <row r="1" spans="1:47" ht="13.2" customHeight="1" thickBot="1" x14ac:dyDescent="0.3">
      <c r="A1" s="16" t="s">
        <v>14</v>
      </c>
    </row>
    <row r="2" spans="1:47" ht="13.8" thickBot="1" x14ac:dyDescent="0.3">
      <c r="A2" s="49">
        <v>1</v>
      </c>
    </row>
    <row r="3" spans="1:47" ht="13.8" thickBot="1" x14ac:dyDescent="0.3">
      <c r="A3" s="16" t="s">
        <v>15</v>
      </c>
      <c r="C3" s="1"/>
      <c r="E3" s="1"/>
      <c r="F3" s="1"/>
      <c r="G3" s="1"/>
      <c r="I3" s="1"/>
      <c r="J3" s="1"/>
      <c r="K3" s="1"/>
      <c r="L3" s="1"/>
      <c r="M3" s="1"/>
      <c r="N3" s="1"/>
      <c r="O3" s="1"/>
      <c r="S3" s="1"/>
      <c r="U3" s="1"/>
      <c r="W3" s="1"/>
      <c r="X3" s="1"/>
      <c r="Y3" s="1"/>
      <c r="Z3" s="1"/>
      <c r="AA3" s="1"/>
      <c r="AC3" s="1"/>
      <c r="AE3" s="1"/>
      <c r="AF3" s="1"/>
      <c r="AN3" s="15"/>
      <c r="AR3" s="1"/>
      <c r="AT3" s="1"/>
    </row>
    <row r="4" spans="1:47" ht="13.8" thickBot="1" x14ac:dyDescent="0.3">
      <c r="A4" s="50">
        <v>25</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idden="1" x14ac:dyDescent="0.25">
      <c r="A5" s="1" t="s">
        <v>28</v>
      </c>
      <c r="B5" s="2">
        <f>A4*1.075</f>
        <v>26.875</v>
      </c>
      <c r="E5" s="1"/>
      <c r="F5" s="1"/>
      <c r="G5" s="1"/>
      <c r="I5" s="1"/>
      <c r="J5" s="1"/>
      <c r="K5" s="1"/>
      <c r="L5" s="1"/>
      <c r="M5" s="1"/>
      <c r="N5" s="1"/>
      <c r="O5" s="1"/>
      <c r="S5" s="1"/>
      <c r="U5" s="1"/>
      <c r="W5" s="1"/>
      <c r="X5" s="1"/>
      <c r="Y5" s="1"/>
      <c r="Z5" s="1"/>
      <c r="AA5" s="1"/>
      <c r="AC5" s="1"/>
      <c r="AE5" s="1"/>
      <c r="AF5" s="1"/>
      <c r="AR5" s="1"/>
      <c r="AT5" s="1"/>
    </row>
    <row r="6" spans="1:47" hidden="1" x14ac:dyDescent="0.25">
      <c r="A6" s="1" t="s">
        <v>27</v>
      </c>
      <c r="B6" s="2">
        <v>25</v>
      </c>
      <c r="C6" s="1"/>
      <c r="E6" s="1"/>
      <c r="F6" s="1"/>
      <c r="G6" s="1"/>
      <c r="I6" s="1"/>
      <c r="J6" s="1"/>
      <c r="K6" s="1"/>
      <c r="L6" s="1"/>
      <c r="M6" s="1"/>
      <c r="N6" s="1"/>
      <c r="O6" s="1"/>
      <c r="S6" s="1"/>
      <c r="U6" s="1"/>
      <c r="W6" s="1"/>
      <c r="X6" s="1"/>
      <c r="Y6" s="1"/>
      <c r="Z6" s="1"/>
      <c r="AA6" s="1"/>
      <c r="AC6" s="1"/>
      <c r="AE6" s="1"/>
      <c r="AF6" s="1"/>
      <c r="AR6" s="1"/>
      <c r="AT6" s="1"/>
    </row>
    <row r="7" spans="1:47" hidden="1" x14ac:dyDescent="0.25">
      <c r="A7" s="1" t="s">
        <v>66</v>
      </c>
      <c r="B7" s="2">
        <v>25</v>
      </c>
      <c r="C7" s="1"/>
      <c r="E7" s="1"/>
      <c r="F7" s="1"/>
      <c r="G7" s="1"/>
      <c r="I7" s="1"/>
      <c r="J7" s="1"/>
      <c r="K7" s="1"/>
      <c r="L7" s="1"/>
      <c r="M7" s="1"/>
      <c r="N7" s="1"/>
      <c r="O7" s="1"/>
      <c r="S7" s="1"/>
      <c r="U7" s="1"/>
      <c r="W7" s="1"/>
      <c r="X7" s="1"/>
      <c r="Y7" s="1"/>
      <c r="Z7" s="1"/>
      <c r="AA7" s="1"/>
      <c r="AC7" s="1"/>
      <c r="AE7" s="1"/>
      <c r="AF7" s="1"/>
      <c r="AR7" s="1"/>
      <c r="AT7" s="1"/>
    </row>
    <row r="8" spans="1:47" hidden="1" x14ac:dyDescent="0.25">
      <c r="A8" s="1" t="s">
        <v>70</v>
      </c>
      <c r="B8" s="2">
        <v>100</v>
      </c>
      <c r="C8" s="1"/>
      <c r="E8" s="1"/>
      <c r="F8" s="61"/>
      <c r="G8" s="1"/>
      <c r="I8" s="1"/>
      <c r="J8" s="1"/>
      <c r="K8" s="1"/>
      <c r="L8" s="1"/>
      <c r="M8" s="1"/>
      <c r="N8" s="1"/>
      <c r="O8" s="1"/>
      <c r="S8" s="1"/>
      <c r="U8" s="1"/>
      <c r="W8" s="1"/>
      <c r="X8" s="1"/>
      <c r="Y8" s="1"/>
      <c r="Z8" s="1"/>
      <c r="AA8" s="1"/>
      <c r="AC8" s="1"/>
      <c r="AE8" s="1"/>
      <c r="AF8" s="1"/>
      <c r="AR8" s="1"/>
      <c r="AT8" s="1"/>
    </row>
    <row r="9" spans="1:47" hidden="1" x14ac:dyDescent="0.25">
      <c r="A9" s="1" t="s">
        <v>24</v>
      </c>
      <c r="B9" s="2">
        <v>12</v>
      </c>
      <c r="C9" s="1"/>
      <c r="E9" s="1"/>
      <c r="F9" s="1"/>
      <c r="G9" s="1"/>
      <c r="I9" s="1"/>
      <c r="J9" s="1"/>
      <c r="K9" s="1"/>
      <c r="L9" s="1"/>
      <c r="M9" s="1"/>
      <c r="N9" s="1"/>
      <c r="O9" s="1"/>
      <c r="S9" s="1"/>
      <c r="U9" s="1"/>
      <c r="W9" s="1"/>
      <c r="X9" s="1"/>
      <c r="Y9" s="1"/>
      <c r="Z9" s="1"/>
      <c r="AA9" s="1"/>
      <c r="AC9" s="1"/>
      <c r="AE9" s="1"/>
      <c r="AF9" s="1"/>
      <c r="AR9" s="1"/>
      <c r="AT9" s="1"/>
    </row>
    <row r="10" spans="1:47" hidden="1" x14ac:dyDescent="0.25">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idden="1" x14ac:dyDescent="0.25">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idden="1" x14ac:dyDescent="0.25">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idden="1" x14ac:dyDescent="0.25">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idden="1" x14ac:dyDescent="0.25">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idden="1" x14ac:dyDescent="0.25">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8" hidden="1" thickBot="1" x14ac:dyDescent="0.3">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3" ht="18.600000000000001" hidden="1" thickTop="1" thickBot="1" x14ac:dyDescent="0.35">
      <c r="A17" s="1"/>
      <c r="B17" s="2"/>
      <c r="C17" s="1"/>
      <c r="E17" s="1"/>
      <c r="F17" s="607" t="s">
        <v>134</v>
      </c>
      <c r="G17" s="608"/>
      <c r="I17" s="1"/>
      <c r="J17" s="1"/>
      <c r="K17" s="1"/>
      <c r="L17" s="1"/>
      <c r="M17" s="1"/>
      <c r="N17" s="1"/>
      <c r="O17" s="1"/>
      <c r="S17" s="1"/>
      <c r="U17" s="1"/>
      <c r="W17" s="1"/>
      <c r="X17" s="1"/>
      <c r="Y17" s="1"/>
      <c r="Z17" s="1"/>
      <c r="AA17" s="1"/>
      <c r="AC17" s="1"/>
      <c r="AE17" s="1"/>
      <c r="AF17" s="387"/>
      <c r="AG17" s="388"/>
      <c r="AH17" s="620" t="s">
        <v>75</v>
      </c>
      <c r="AI17" s="621"/>
      <c r="AJ17" s="624" t="s">
        <v>91</v>
      </c>
      <c r="AK17" s="625"/>
      <c r="AL17" s="625"/>
      <c r="AM17" s="626"/>
      <c r="AR17" s="1"/>
      <c r="AT17" s="1"/>
    </row>
    <row r="18" spans="1:63" ht="46.2" customHeight="1" thickTop="1" thickBot="1" x14ac:dyDescent="0.3">
      <c r="A18" s="1"/>
      <c r="C18" s="1"/>
      <c r="E18" s="1"/>
      <c r="F18" s="541" t="s">
        <v>133</v>
      </c>
      <c r="G18" s="542"/>
      <c r="I18" s="1"/>
      <c r="J18" s="614" t="s">
        <v>86</v>
      </c>
      <c r="K18" s="615"/>
      <c r="L18" s="614" t="s">
        <v>87</v>
      </c>
      <c r="M18" s="615"/>
      <c r="N18" s="606"/>
      <c r="O18" s="606"/>
      <c r="S18" s="1"/>
      <c r="U18" s="1"/>
      <c r="W18" s="1"/>
      <c r="X18" s="1"/>
      <c r="Y18" s="1"/>
      <c r="Z18" s="1"/>
      <c r="AA18" s="1"/>
      <c r="AC18" s="1"/>
      <c r="AE18" s="1"/>
      <c r="AF18" s="627" t="s">
        <v>39</v>
      </c>
      <c r="AG18" s="627"/>
      <c r="AH18" s="622"/>
      <c r="AI18" s="623"/>
      <c r="AJ18" s="618" t="s">
        <v>89</v>
      </c>
      <c r="AK18" s="619"/>
      <c r="AL18" s="618" t="s">
        <v>90</v>
      </c>
      <c r="AM18" s="619"/>
      <c r="AN18" s="616"/>
      <c r="AO18" s="617"/>
      <c r="AR18" s="1"/>
      <c r="AT18" s="1"/>
    </row>
    <row r="19" spans="1:63" ht="96.6" customHeight="1" thickTop="1" thickBot="1" x14ac:dyDescent="0.3">
      <c r="A19" s="393" t="s">
        <v>73</v>
      </c>
      <c r="B19" s="599" t="s">
        <v>5</v>
      </c>
      <c r="C19" s="599"/>
      <c r="D19" s="600" t="s">
        <v>6</v>
      </c>
      <c r="E19" s="600"/>
      <c r="F19" s="600" t="s">
        <v>135</v>
      </c>
      <c r="G19" s="600"/>
      <c r="H19" s="601" t="s">
        <v>16</v>
      </c>
      <c r="I19" s="593"/>
      <c r="J19" s="603" t="s">
        <v>120</v>
      </c>
      <c r="K19" s="603"/>
      <c r="L19" s="602" t="s">
        <v>120</v>
      </c>
      <c r="M19" s="602"/>
      <c r="N19" s="605" t="s">
        <v>119</v>
      </c>
      <c r="O19" s="590"/>
      <c r="P19" s="593" t="s">
        <v>118</v>
      </c>
      <c r="Q19" s="594"/>
      <c r="R19" s="597" t="s">
        <v>117</v>
      </c>
      <c r="S19" s="598"/>
      <c r="T19" s="604" t="s">
        <v>116</v>
      </c>
      <c r="U19" s="613"/>
      <c r="V19" s="597" t="s">
        <v>8</v>
      </c>
      <c r="W19" s="598"/>
      <c r="X19" s="571" t="s">
        <v>115</v>
      </c>
      <c r="Y19" s="572"/>
      <c r="Z19" s="589" t="s">
        <v>114</v>
      </c>
      <c r="AA19" s="590"/>
      <c r="AB19" s="593" t="s">
        <v>113</v>
      </c>
      <c r="AC19" s="594"/>
      <c r="AD19" s="597" t="s">
        <v>112</v>
      </c>
      <c r="AE19" s="598"/>
      <c r="AF19" s="571" t="s">
        <v>72</v>
      </c>
      <c r="AG19" s="572"/>
      <c r="AH19" s="589" t="s">
        <v>72</v>
      </c>
      <c r="AI19" s="605"/>
      <c r="AJ19" s="581" t="s">
        <v>72</v>
      </c>
      <c r="AK19" s="572"/>
      <c r="AL19" s="589" t="s">
        <v>72</v>
      </c>
      <c r="AM19" s="612"/>
      <c r="AN19" s="610" t="s">
        <v>56</v>
      </c>
      <c r="AO19" s="611"/>
      <c r="AP19" s="589" t="s">
        <v>111</v>
      </c>
      <c r="AQ19" s="590"/>
      <c r="AR19" s="571" t="s">
        <v>67</v>
      </c>
      <c r="AS19" s="572"/>
      <c r="AT19" s="589" t="s">
        <v>10</v>
      </c>
      <c r="AU19" s="590"/>
      <c r="AV19" s="601" t="s">
        <v>132</v>
      </c>
      <c r="AW19" s="601"/>
      <c r="AX19" s="609" t="s">
        <v>59</v>
      </c>
      <c r="AY19" s="609"/>
      <c r="AZ19" s="571" t="s">
        <v>110</v>
      </c>
      <c r="BA19" s="572"/>
      <c r="BB19" s="589" t="s">
        <v>108</v>
      </c>
      <c r="BC19" s="590"/>
      <c r="BD19" s="571" t="s">
        <v>107</v>
      </c>
      <c r="BE19" s="572"/>
      <c r="BF19" s="589" t="s">
        <v>121</v>
      </c>
      <c r="BG19" s="590"/>
      <c r="BH19" s="589" t="s">
        <v>109</v>
      </c>
      <c r="BI19" s="590"/>
      <c r="BJ19" s="589" t="s">
        <v>138</v>
      </c>
      <c r="BK19" s="590"/>
    </row>
    <row r="20" spans="1:63" ht="24" thickTop="1" thickBot="1" x14ac:dyDescent="0.3">
      <c r="A20" s="394" t="s">
        <v>139</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c r="BJ20" s="67" t="s">
        <v>37</v>
      </c>
      <c r="BK20" s="85" t="s">
        <v>38</v>
      </c>
    </row>
    <row r="21" spans="1:63" ht="13.8" thickTop="1" x14ac:dyDescent="0.25">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c r="BJ21" s="629"/>
      <c r="BK21" s="630"/>
    </row>
    <row r="22" spans="1:63" x14ac:dyDescent="0.25">
      <c r="A22" s="20" t="s">
        <v>40</v>
      </c>
      <c r="B22" s="377">
        <f>A4+B5+B7+B14</f>
        <v>76.875</v>
      </c>
      <c r="C22" s="348">
        <f>B22*1.03</f>
        <v>79.181250000000006</v>
      </c>
      <c r="D22" s="18">
        <f>A4+B5+B6+B7+B14</f>
        <v>101.875</v>
      </c>
      <c r="E22" s="436">
        <f>D22*1.03</f>
        <v>104.93125000000001</v>
      </c>
      <c r="F22" s="18">
        <f>A4+B5+B6+B7+B14+F38</f>
        <v>101.875</v>
      </c>
      <c r="G22" s="436">
        <f>F22*1.03</f>
        <v>104.93125000000001</v>
      </c>
      <c r="H22" s="353">
        <f>A4+B5+B6+B7+B14</f>
        <v>101.875</v>
      </c>
      <c r="I22" s="372">
        <f>H22*1.03</f>
        <v>104.93125000000001</v>
      </c>
      <c r="J22" s="124">
        <f>A4+B5+B6+B7+C10+B14</f>
        <v>201.875</v>
      </c>
      <c r="K22" s="436">
        <f>J22*1.03</f>
        <v>207.93125000000001</v>
      </c>
      <c r="L22" s="353">
        <f>A4+B5+B6+B7+B10+B14</f>
        <v>251.875</v>
      </c>
      <c r="M22" s="366">
        <f>L22*1.03</f>
        <v>259.43125000000003</v>
      </c>
      <c r="N22" s="69">
        <f>B16</f>
        <v>150</v>
      </c>
      <c r="O22" s="98">
        <f>N22*1.03</f>
        <v>154.5</v>
      </c>
      <c r="P22" s="353">
        <f>A4</f>
        <v>25</v>
      </c>
      <c r="Q22" s="416">
        <f>P22*1.04</f>
        <v>26</v>
      </c>
      <c r="R22" s="80">
        <f>A4+B5+B6+B7+B14</f>
        <v>101.875</v>
      </c>
      <c r="S22" s="98">
        <f>(R22*1.03)</f>
        <v>104.93125000000001</v>
      </c>
      <c r="T22" s="353">
        <f>A4+B5+B6+B7+B14</f>
        <v>101.875</v>
      </c>
      <c r="U22" s="416">
        <f>T22*1.03</f>
        <v>104.93125000000001</v>
      </c>
      <c r="V22" s="80">
        <f>A4+B5+B6+B7+B14</f>
        <v>101.875</v>
      </c>
      <c r="W22" s="98">
        <f>V22*1.03</f>
        <v>104.93125000000001</v>
      </c>
      <c r="X22" s="353">
        <f>A4+B5+B6+B7+B12+B14</f>
        <v>151.875</v>
      </c>
      <c r="Y22" s="405">
        <f>X22*1.03</f>
        <v>156.43125000000001</v>
      </c>
      <c r="Z22" s="80">
        <f>A4+B5+B6+B7+B14</f>
        <v>101.875</v>
      </c>
      <c r="AA22" s="98">
        <f>Z22*1.03</f>
        <v>104.93125000000001</v>
      </c>
      <c r="AB22" s="353">
        <f>A4+B5+B6+B7+B14</f>
        <v>101.875</v>
      </c>
      <c r="AC22" s="416">
        <f>AB22*1.03</f>
        <v>104.93125000000001</v>
      </c>
      <c r="AD22" s="80">
        <f>A4+B5+B6+B7+B14</f>
        <v>101.875</v>
      </c>
      <c r="AE22" s="98">
        <f>AD22*1.03</f>
        <v>104.93125000000001</v>
      </c>
      <c r="AF22" s="353">
        <f>A4+B5+B6+B7+B8+B9</f>
        <v>213.875</v>
      </c>
      <c r="AG22" s="416">
        <f>AF22*1.03</f>
        <v>220.29125000000002</v>
      </c>
      <c r="AH22" s="80">
        <f>A4+B5+B6+B7+B8+B9+B14</f>
        <v>213.875</v>
      </c>
      <c r="AI22" s="102">
        <f>AH22*1.03</f>
        <v>220.29125000000002</v>
      </c>
      <c r="AJ22" s="361">
        <f>A4+B5+B6+B7+B8+B9+B14</f>
        <v>213.875</v>
      </c>
      <c r="AK22" s="416">
        <f>AJ22*1.03</f>
        <v>220.29125000000002</v>
      </c>
      <c r="AL22" s="428">
        <f>A4+B5+B6+B7+B8+B9+B14+B15</f>
        <v>238.875</v>
      </c>
      <c r="AM22" s="113">
        <f>AL22*1.03</f>
        <v>246.04125000000002</v>
      </c>
      <c r="AN22" s="353">
        <f>A4+B5+B7+B14</f>
        <v>76.875</v>
      </c>
      <c r="AO22" s="416">
        <f>AN22*1.03</f>
        <v>79.181250000000006</v>
      </c>
      <c r="AP22" s="80">
        <f>A4</f>
        <v>25</v>
      </c>
      <c r="AQ22" s="98">
        <f>AP22*1.03</f>
        <v>25.75</v>
      </c>
      <c r="AR22" s="353">
        <f>B13</f>
        <v>41</v>
      </c>
      <c r="AS22" s="416">
        <f>AR22*1.03</f>
        <v>42.230000000000004</v>
      </c>
      <c r="AT22" s="80">
        <f>A4+B5+B6+B7+B13+B14</f>
        <v>142.875</v>
      </c>
      <c r="AU22" s="98">
        <f>AT22*1.03</f>
        <v>147.16125</v>
      </c>
      <c r="AV22" s="353">
        <f>A4+B5+B6+B7+B14</f>
        <v>101.875</v>
      </c>
      <c r="AW22" s="416">
        <f>AV22*1.03</f>
        <v>104.93125000000001</v>
      </c>
      <c r="AX22" s="80">
        <f>A4</f>
        <v>25</v>
      </c>
      <c r="AY22" s="98">
        <f>AX22*1.03</f>
        <v>25.75</v>
      </c>
      <c r="AZ22" s="353">
        <f>B4+B5+B6+B7+B14</f>
        <v>76.875</v>
      </c>
      <c r="BA22" s="416">
        <f>AZ22*1.03</f>
        <v>79.181250000000006</v>
      </c>
      <c r="BB22" s="80">
        <f>A4</f>
        <v>25</v>
      </c>
      <c r="BC22" s="98">
        <f>BB22*1.03</f>
        <v>25.75</v>
      </c>
      <c r="BD22" s="353">
        <f>A4+B5+B6+B7+B14</f>
        <v>101.875</v>
      </c>
      <c r="BE22" s="416">
        <f>BD22*1.03</f>
        <v>104.93125000000001</v>
      </c>
      <c r="BF22" s="428">
        <f>A4+B5+B6+B7+B14</f>
        <v>101.875</v>
      </c>
      <c r="BG22" s="98">
        <f>BF22*1.03</f>
        <v>104.93125000000001</v>
      </c>
      <c r="BH22" s="519">
        <f>A4+D5+D6+D7+D14</f>
        <v>25</v>
      </c>
      <c r="BI22" s="416">
        <f>BH22*1.03</f>
        <v>25.75</v>
      </c>
      <c r="BJ22" s="631">
        <f>A4+F5+F6+F7+F14</f>
        <v>25</v>
      </c>
      <c r="BK22" s="632">
        <f>BJ22*1.03</f>
        <v>25.75</v>
      </c>
    </row>
    <row r="23" spans="1:63" x14ac:dyDescent="0.25">
      <c r="A23" s="20"/>
      <c r="B23" s="378"/>
      <c r="C23" s="153"/>
      <c r="D23" s="7"/>
      <c r="E23" s="437"/>
      <c r="F23" s="7"/>
      <c r="G23" s="437"/>
      <c r="H23" s="431"/>
      <c r="I23" s="168"/>
      <c r="J23" s="125"/>
      <c r="K23" s="437"/>
      <c r="L23" s="431"/>
      <c r="M23" s="175"/>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c r="BJ23" s="633"/>
      <c r="BK23" s="634"/>
    </row>
    <row r="24" spans="1:63" x14ac:dyDescent="0.25">
      <c r="A24" s="21" t="s">
        <v>58</v>
      </c>
      <c r="B24" s="379"/>
      <c r="C24" s="165">
        <f>C22/A2</f>
        <v>79.181250000000006</v>
      </c>
      <c r="D24" s="17"/>
      <c r="E24" s="438">
        <f>E22/A2</f>
        <v>104.93125000000001</v>
      </c>
      <c r="F24" s="17"/>
      <c r="G24" s="438">
        <f>G22/A2</f>
        <v>104.93125000000001</v>
      </c>
      <c r="H24" s="354"/>
      <c r="I24" s="169">
        <f>I22/A2</f>
        <v>104.93125000000001</v>
      </c>
      <c r="J24" s="126"/>
      <c r="K24" s="438">
        <f>K22/A2</f>
        <v>207.93125000000001</v>
      </c>
      <c r="L24" s="354"/>
      <c r="M24" s="183">
        <f>M22/A2</f>
        <v>259.43125000000003</v>
      </c>
      <c r="N24" s="71"/>
      <c r="O24" s="88">
        <f>O22/A2</f>
        <v>154.5</v>
      </c>
      <c r="P24" s="354"/>
      <c r="Q24" s="195">
        <f>Q22/A2</f>
        <v>26</v>
      </c>
      <c r="R24" s="71"/>
      <c r="S24" s="88">
        <f>S22/A2</f>
        <v>104.93125000000001</v>
      </c>
      <c r="T24" s="354"/>
      <c r="U24" s="195">
        <f>U22/A2</f>
        <v>104.93125000000001</v>
      </c>
      <c r="V24" s="71"/>
      <c r="W24" s="88">
        <f>W22/A2</f>
        <v>104.93125000000001</v>
      </c>
      <c r="X24" s="354"/>
      <c r="Y24" s="407">
        <f>Y22/A2</f>
        <v>156.43125000000001</v>
      </c>
      <c r="Z24" s="71"/>
      <c r="AA24" s="88">
        <f>AA22/A2</f>
        <v>104.93125000000001</v>
      </c>
      <c r="AB24" s="354"/>
      <c r="AC24" s="195">
        <f>AC22/A2</f>
        <v>104.93125000000001</v>
      </c>
      <c r="AD24" s="71"/>
      <c r="AE24" s="88">
        <f>AE22/A2</f>
        <v>104.93125000000001</v>
      </c>
      <c r="AF24" s="354"/>
      <c r="AG24" s="195">
        <f>AG22/A2</f>
        <v>220.29125000000002</v>
      </c>
      <c r="AH24" s="71"/>
      <c r="AI24" s="104">
        <f>AI22/A2</f>
        <v>220.29125000000002</v>
      </c>
      <c r="AJ24" s="362"/>
      <c r="AK24" s="195">
        <f>AK22/A2</f>
        <v>220.29125000000002</v>
      </c>
      <c r="AL24" s="71"/>
      <c r="AM24" s="115">
        <f>AM22/A2</f>
        <v>246.04125000000002</v>
      </c>
      <c r="AN24" s="354"/>
      <c r="AO24" s="195">
        <f>AO22/A2</f>
        <v>79.181250000000006</v>
      </c>
      <c r="AP24" s="71"/>
      <c r="AQ24" s="88">
        <f>AQ22/A2</f>
        <v>25.75</v>
      </c>
      <c r="AR24" s="354"/>
      <c r="AS24" s="195">
        <f>AS26</f>
        <v>42.230000000000004</v>
      </c>
      <c r="AT24" s="71"/>
      <c r="AU24" s="88">
        <f>AU22/A2</f>
        <v>147.16125</v>
      </c>
      <c r="AV24" s="354"/>
      <c r="AW24" s="195">
        <f>AW22/A2</f>
        <v>104.93125000000001</v>
      </c>
      <c r="AX24" s="71"/>
      <c r="AY24" s="88">
        <f>AY22/A2</f>
        <v>25.75</v>
      </c>
      <c r="AZ24" s="354"/>
      <c r="BA24" s="195">
        <f>BA22/A2</f>
        <v>79.181250000000006</v>
      </c>
      <c r="BB24" s="71"/>
      <c r="BC24" s="88">
        <f>BC22/A2</f>
        <v>25.75</v>
      </c>
      <c r="BD24" s="354"/>
      <c r="BE24" s="195">
        <f>BE22/A2</f>
        <v>104.93125000000001</v>
      </c>
      <c r="BF24" s="71"/>
      <c r="BG24" s="88">
        <f>BG22/A2</f>
        <v>104.93125000000001</v>
      </c>
      <c r="BH24" s="354"/>
      <c r="BI24" s="520">
        <f>BI22/A2</f>
        <v>25.75</v>
      </c>
      <c r="BJ24" s="635"/>
      <c r="BK24" s="636">
        <f>BK22/A2</f>
        <v>25.75</v>
      </c>
    </row>
    <row r="25" spans="1:63" ht="13.8" thickBot="1" x14ac:dyDescent="0.3">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c r="BJ25" s="637"/>
      <c r="BK25" s="638"/>
    </row>
    <row r="26" spans="1:63" ht="13.8" thickBot="1" x14ac:dyDescent="0.3">
      <c r="A26" s="44" t="s">
        <v>19</v>
      </c>
      <c r="B26" s="161">
        <f>SUM(B28:B40)</f>
        <v>51.875</v>
      </c>
      <c r="C26" s="161">
        <f>SUM(C27:C40)</f>
        <v>54.181250000000006</v>
      </c>
      <c r="D26" s="41">
        <f t="shared" ref="D26:N26" si="0">SUM(D28:D40)</f>
        <v>76.875</v>
      </c>
      <c r="E26" s="440">
        <f t="shared" si="0"/>
        <v>79.931250000000006</v>
      </c>
      <c r="F26" s="41">
        <f t="shared" si="0"/>
        <v>76.875</v>
      </c>
      <c r="G26" s="440">
        <f t="shared" si="0"/>
        <v>79.931250000000006</v>
      </c>
      <c r="H26" s="432">
        <f t="shared" si="0"/>
        <v>76.875</v>
      </c>
      <c r="I26" s="171">
        <f t="shared" si="0"/>
        <v>79.931250000000006</v>
      </c>
      <c r="J26" s="128">
        <f t="shared" si="0"/>
        <v>176.875</v>
      </c>
      <c r="K26" s="440">
        <f t="shared" si="0"/>
        <v>182.93125000000001</v>
      </c>
      <c r="L26" s="432">
        <f t="shared" si="0"/>
        <v>226.875</v>
      </c>
      <c r="M26" s="179">
        <f t="shared" si="0"/>
        <v>234.43125000000003</v>
      </c>
      <c r="N26" s="73">
        <f t="shared" si="0"/>
        <v>150</v>
      </c>
      <c r="O26" s="467">
        <f>SUM(O28:O37)</f>
        <v>154.5</v>
      </c>
      <c r="P26" s="203"/>
      <c r="Q26" s="419"/>
      <c r="R26" s="73">
        <f>SUM(R28:R40)</f>
        <v>76.875</v>
      </c>
      <c r="S26" s="90">
        <f>SUM(S28:S40)</f>
        <v>79.931250000000006</v>
      </c>
      <c r="T26" s="203">
        <f>SUM(T28:T40)</f>
        <v>76.875</v>
      </c>
      <c r="U26" s="419">
        <f t="shared" ref="U26:AB26" si="1">SUM(U27:U40)</f>
        <v>79.931250000000006</v>
      </c>
      <c r="V26" s="73">
        <f t="shared" si="1"/>
        <v>76.875</v>
      </c>
      <c r="W26" s="90">
        <f t="shared" si="1"/>
        <v>79.931250000000006</v>
      </c>
      <c r="X26" s="203">
        <f t="shared" si="1"/>
        <v>126.875</v>
      </c>
      <c r="Y26" s="409">
        <f t="shared" si="1"/>
        <v>131.43125000000001</v>
      </c>
      <c r="Z26" s="73">
        <f t="shared" si="1"/>
        <v>76.875</v>
      </c>
      <c r="AA26" s="90">
        <f t="shared" si="1"/>
        <v>79.931250000000006</v>
      </c>
      <c r="AB26" s="203">
        <f t="shared" si="1"/>
        <v>76.875</v>
      </c>
      <c r="AC26" s="419">
        <f>SUM(AC28:AC40)</f>
        <v>79.931250000000006</v>
      </c>
      <c r="AD26" s="73">
        <f t="shared" ref="AD26:AI26" si="2">SUM(AD27:AD40)</f>
        <v>76.875</v>
      </c>
      <c r="AE26" s="90">
        <f t="shared" si="2"/>
        <v>79.931250000000006</v>
      </c>
      <c r="AF26" s="203">
        <f t="shared" si="2"/>
        <v>188.875</v>
      </c>
      <c r="AG26" s="419">
        <f t="shared" si="2"/>
        <v>195.29125000000002</v>
      </c>
      <c r="AH26" s="73">
        <f t="shared" si="2"/>
        <v>188.875</v>
      </c>
      <c r="AI26" s="106">
        <f t="shared" si="2"/>
        <v>195.29125000000002</v>
      </c>
      <c r="AJ26" s="189">
        <f>SUM(AH27:AH40)</f>
        <v>188.875</v>
      </c>
      <c r="AK26" s="419">
        <f>SUM(AK27:AK40)</f>
        <v>195.29125000000002</v>
      </c>
      <c r="AL26" s="73">
        <f>SUM(AJ27:AJ40)</f>
        <v>188.875</v>
      </c>
      <c r="AM26" s="117">
        <f>SUM(AM27:AM40)</f>
        <v>196.04125000000002</v>
      </c>
      <c r="AN26" s="203">
        <f>SUM(AN27:AN40)</f>
        <v>51.875</v>
      </c>
      <c r="AO26" s="419">
        <f>SUM(AO27:AO40)</f>
        <v>54.181250000000006</v>
      </c>
      <c r="AP26" s="73"/>
      <c r="AQ26" s="90"/>
      <c r="AR26" s="203">
        <f>SUM(AR27:AR40)</f>
        <v>41</v>
      </c>
      <c r="AS26" s="419">
        <f>SUM(AS27:AS40)</f>
        <v>42.230000000000004</v>
      </c>
      <c r="AT26" s="73">
        <f>SUM(AT27:AT40)</f>
        <v>117.875</v>
      </c>
      <c r="AU26" s="90">
        <f>SUM(AU27:AU40)</f>
        <v>122.16125</v>
      </c>
      <c r="AV26" s="203">
        <f t="shared" ref="AV26:BA26" si="3">SUM(AV28:AV40)</f>
        <v>76.875</v>
      </c>
      <c r="AW26" s="419">
        <f t="shared" si="3"/>
        <v>79.931250000000006</v>
      </c>
      <c r="AX26" s="73">
        <f t="shared" si="3"/>
        <v>0</v>
      </c>
      <c r="AY26" s="90">
        <f t="shared" si="3"/>
        <v>0.75</v>
      </c>
      <c r="AZ26" s="203">
        <f t="shared" si="3"/>
        <v>76.875</v>
      </c>
      <c r="BA26" s="419">
        <f t="shared" si="3"/>
        <v>79.181250000000006</v>
      </c>
      <c r="BB26" s="489"/>
      <c r="BC26" s="486"/>
      <c r="BD26" s="203">
        <f t="shared" ref="BD26:BI26" si="4">SUM(BD27:BD40)</f>
        <v>76.875</v>
      </c>
      <c r="BE26" s="419">
        <f t="shared" si="4"/>
        <v>79.181250000000006</v>
      </c>
      <c r="BF26" s="73">
        <f t="shared" si="4"/>
        <v>76.875</v>
      </c>
      <c r="BG26" s="90">
        <f t="shared" si="4"/>
        <v>79.931250000000006</v>
      </c>
      <c r="BH26" s="489">
        <f t="shared" si="4"/>
        <v>0</v>
      </c>
      <c r="BI26" s="486">
        <f t="shared" si="4"/>
        <v>0.75</v>
      </c>
      <c r="BJ26" s="639">
        <f t="shared" ref="BJ26:BK26" si="5">SUM(BJ27:BJ40)</f>
        <v>0</v>
      </c>
      <c r="BK26" s="640">
        <f>SUM(BK27:BK40)</f>
        <v>0.75</v>
      </c>
    </row>
    <row r="27" spans="1:63" x14ac:dyDescent="0.25">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c r="BJ27" s="641"/>
      <c r="BK27" s="642"/>
    </row>
    <row r="28" spans="1:63" x14ac:dyDescent="0.25">
      <c r="A28" s="23" t="s">
        <v>34</v>
      </c>
      <c r="B28" s="516"/>
      <c r="C28" s="515">
        <f>(C22-B22)/A2</f>
        <v>2.3062500000000057</v>
      </c>
      <c r="D28" s="7"/>
      <c r="E28" s="437">
        <f>(E22-D22)/A2</f>
        <v>3.0562500000000057</v>
      </c>
      <c r="F28" s="7"/>
      <c r="G28" s="437">
        <f>(G22-D22)/A2</f>
        <v>3.0562500000000057</v>
      </c>
      <c r="H28" s="431"/>
      <c r="I28" s="168">
        <f>(I22-H22)/A2</f>
        <v>3.0562500000000057</v>
      </c>
      <c r="J28" s="125"/>
      <c r="K28" s="437">
        <f>(K22-J22)/A2</f>
        <v>6.0562500000000057</v>
      </c>
      <c r="L28" s="431"/>
      <c r="M28" s="175">
        <f>(M22-L22)/A2</f>
        <v>7.5562500000000341</v>
      </c>
      <c r="N28" s="70"/>
      <c r="O28" s="87">
        <f>(O22-N22)/A2</f>
        <v>4.5</v>
      </c>
      <c r="P28" s="477"/>
      <c r="Q28" s="510">
        <f>Q22/A2</f>
        <v>26</v>
      </c>
      <c r="R28" s="70"/>
      <c r="S28" s="87">
        <f>(S22-R22)/A2</f>
        <v>3.0562500000000057</v>
      </c>
      <c r="T28" s="204"/>
      <c r="U28" s="417">
        <f>(U22-T22)/A2</f>
        <v>3.0562500000000057</v>
      </c>
      <c r="V28" s="70"/>
      <c r="W28" s="87">
        <f>(W22-V22)/A2</f>
        <v>3.0562500000000057</v>
      </c>
      <c r="X28" s="204"/>
      <c r="Y28" s="406">
        <f>(Y22-X22)/A2</f>
        <v>4.5562500000000057</v>
      </c>
      <c r="Z28" s="70"/>
      <c r="AA28" s="87">
        <f>(AA22-Z22)/A2</f>
        <v>3.0562500000000057</v>
      </c>
      <c r="AB28" s="204"/>
      <c r="AC28" s="417">
        <f>(AC22-AB22)/A2</f>
        <v>3.0562500000000057</v>
      </c>
      <c r="AD28" s="70"/>
      <c r="AE28" s="87">
        <f>(AE22-AD22)/A2</f>
        <v>3.0562500000000057</v>
      </c>
      <c r="AF28" s="204"/>
      <c r="AG28" s="417">
        <f>(AG22-AF22)/A2</f>
        <v>6.4162500000000193</v>
      </c>
      <c r="AH28" s="70"/>
      <c r="AI28" s="103">
        <f>(AI22-AH22)/A2</f>
        <v>6.4162500000000193</v>
      </c>
      <c r="AJ28" s="187"/>
      <c r="AK28" s="417">
        <f>(AK22-AJ22)/A2</f>
        <v>6.4162500000000193</v>
      </c>
      <c r="AL28" s="70"/>
      <c r="AM28" s="114">
        <f>(AM22-AL22)/A2</f>
        <v>7.1662500000000193</v>
      </c>
      <c r="AN28" s="204"/>
      <c r="AO28" s="417">
        <f>(AO22-AN22)/A2</f>
        <v>2.3062500000000057</v>
      </c>
      <c r="AP28" s="70"/>
      <c r="AQ28" s="87">
        <f>(AQ22-AP22)/A2</f>
        <v>0.75</v>
      </c>
      <c r="AR28" s="204"/>
      <c r="AS28" s="417">
        <f>(AS22-AR22)/A2</f>
        <v>1.230000000000004</v>
      </c>
      <c r="AT28" s="70"/>
      <c r="AU28" s="87">
        <f>(AU22-AT22)/A2</f>
        <v>4.2862499999999955</v>
      </c>
      <c r="AV28" s="204"/>
      <c r="AW28" s="417">
        <f>(AW22-AV22)/A2</f>
        <v>3.0562500000000057</v>
      </c>
      <c r="AX28" s="70"/>
      <c r="AY28" s="87">
        <f>(AY22-AX22)/A2</f>
        <v>0.75</v>
      </c>
      <c r="AZ28" s="204"/>
      <c r="BA28" s="417">
        <f>(BA22-AZ22)/A2</f>
        <v>2.3062500000000057</v>
      </c>
      <c r="BB28" s="70"/>
      <c r="BC28" s="87">
        <f>(BC22-BB22)/A2</f>
        <v>0.75</v>
      </c>
      <c r="BD28" s="204"/>
      <c r="BE28" s="417">
        <f>(C22-B22)/A2</f>
        <v>2.3062500000000057</v>
      </c>
      <c r="BF28" s="70"/>
      <c r="BG28" s="87">
        <f>(BG22-BF22)/A2</f>
        <v>3.0562500000000057</v>
      </c>
      <c r="BH28" s="204"/>
      <c r="BI28" s="417">
        <f>(BI22-BH22)/A2</f>
        <v>0.75</v>
      </c>
      <c r="BJ28" s="633"/>
      <c r="BK28" s="634">
        <f>(BK22-BJ22)/A2</f>
        <v>0.75</v>
      </c>
    </row>
    <row r="29" spans="1:63" x14ac:dyDescent="0.25">
      <c r="A29" s="24" t="s">
        <v>68</v>
      </c>
      <c r="B29" s="378"/>
      <c r="C29" s="153"/>
      <c r="D29" s="515">
        <f>B6</f>
        <v>25</v>
      </c>
      <c r="E29" s="510">
        <f>B6/A2</f>
        <v>25</v>
      </c>
      <c r="F29" s="515">
        <f>B6</f>
        <v>25</v>
      </c>
      <c r="G29" s="510">
        <f>B6/A2</f>
        <v>25</v>
      </c>
      <c r="H29" s="446">
        <f>B6</f>
        <v>25</v>
      </c>
      <c r="I29" s="373">
        <f>B6/A2</f>
        <v>25</v>
      </c>
      <c r="J29" s="125">
        <f>B6</f>
        <v>25</v>
      </c>
      <c r="K29" s="437">
        <f>B6/A2</f>
        <v>25</v>
      </c>
      <c r="L29" s="431">
        <f>B6</f>
        <v>25</v>
      </c>
      <c r="M29" s="175">
        <f>B6/A2</f>
        <v>25</v>
      </c>
      <c r="N29" s="70"/>
      <c r="O29" s="87"/>
      <c r="P29" s="204"/>
      <c r="Q29" s="417"/>
      <c r="R29" s="70">
        <f>B6</f>
        <v>25</v>
      </c>
      <c r="S29" s="87">
        <f>B6/A2</f>
        <v>25</v>
      </c>
      <c r="T29" s="204">
        <f>B6</f>
        <v>25</v>
      </c>
      <c r="U29" s="417">
        <f>B6/A2</f>
        <v>25</v>
      </c>
      <c r="V29" s="70">
        <f>B6</f>
        <v>25</v>
      </c>
      <c r="W29" s="87">
        <f>B6/A2</f>
        <v>25</v>
      </c>
      <c r="X29" s="204">
        <f>B6</f>
        <v>25</v>
      </c>
      <c r="Y29" s="406">
        <f>B6/A2</f>
        <v>25</v>
      </c>
      <c r="Z29" s="70">
        <f>B6</f>
        <v>25</v>
      </c>
      <c r="AA29" s="87">
        <f>B6/A2</f>
        <v>25</v>
      </c>
      <c r="AB29" s="204">
        <f>B6</f>
        <v>25</v>
      </c>
      <c r="AC29" s="417">
        <f>B6/A2</f>
        <v>25</v>
      </c>
      <c r="AD29" s="70">
        <f>B6</f>
        <v>25</v>
      </c>
      <c r="AE29" s="87">
        <f>B6/A2</f>
        <v>25</v>
      </c>
      <c r="AF29" s="204">
        <f>B6</f>
        <v>25</v>
      </c>
      <c r="AG29" s="417">
        <f>B6/A2</f>
        <v>25</v>
      </c>
      <c r="AH29" s="70">
        <f>B6</f>
        <v>25</v>
      </c>
      <c r="AI29" s="103">
        <f>B6/A2</f>
        <v>25</v>
      </c>
      <c r="AJ29" s="187">
        <f>B6</f>
        <v>25</v>
      </c>
      <c r="AK29" s="417">
        <f>B6/A2</f>
        <v>25</v>
      </c>
      <c r="AL29" s="70">
        <f>B6</f>
        <v>25</v>
      </c>
      <c r="AM29" s="114">
        <f>D6/A2</f>
        <v>0</v>
      </c>
      <c r="AN29" s="204"/>
      <c r="AO29" s="417"/>
      <c r="AP29" s="458"/>
      <c r="AQ29" s="457"/>
      <c r="AR29" s="204"/>
      <c r="AS29" s="417"/>
      <c r="AT29" s="477">
        <f>B6</f>
        <v>25</v>
      </c>
      <c r="AU29" s="478">
        <f>B6/A2</f>
        <v>25</v>
      </c>
      <c r="AV29" s="477">
        <f>B6</f>
        <v>25</v>
      </c>
      <c r="AW29" s="488">
        <f>B6/A2</f>
        <v>25</v>
      </c>
      <c r="AX29" s="479"/>
      <c r="AY29" s="494"/>
      <c r="AZ29" s="204">
        <f>B6</f>
        <v>25</v>
      </c>
      <c r="BA29" s="422">
        <f>B6/A2</f>
        <v>25</v>
      </c>
      <c r="BB29" s="400"/>
      <c r="BC29" s="350"/>
      <c r="BD29" s="204">
        <f>B6</f>
        <v>25</v>
      </c>
      <c r="BE29" s="417">
        <f>B6/A2</f>
        <v>25</v>
      </c>
      <c r="BF29" s="70">
        <f>B6</f>
        <v>25</v>
      </c>
      <c r="BG29" s="476">
        <f>B6/A2</f>
        <v>25</v>
      </c>
      <c r="BH29" s="477"/>
      <c r="BI29" s="488"/>
      <c r="BJ29" s="651"/>
      <c r="BK29" s="652"/>
    </row>
    <row r="30" spans="1:63" x14ac:dyDescent="0.25">
      <c r="A30" s="24" t="s">
        <v>29</v>
      </c>
      <c r="B30" s="378">
        <f>B7</f>
        <v>25</v>
      </c>
      <c r="C30" s="153">
        <f>B30/A2</f>
        <v>25</v>
      </c>
      <c r="D30" s="7">
        <f>B7</f>
        <v>25</v>
      </c>
      <c r="E30" s="437">
        <f>B7/A2</f>
        <v>25</v>
      </c>
      <c r="F30" s="7">
        <f>B7</f>
        <v>25</v>
      </c>
      <c r="G30" s="437">
        <f>B7/A2</f>
        <v>25</v>
      </c>
      <c r="H30" s="446">
        <f>B7</f>
        <v>25</v>
      </c>
      <c r="I30" s="373">
        <f>B7/A2</f>
        <v>25</v>
      </c>
      <c r="J30" s="125">
        <f>B7</f>
        <v>25</v>
      </c>
      <c r="K30" s="437">
        <f>B7/A2</f>
        <v>25</v>
      </c>
      <c r="L30" s="431">
        <f>B7</f>
        <v>25</v>
      </c>
      <c r="M30" s="175">
        <f>B7/A2</f>
        <v>25</v>
      </c>
      <c r="N30" s="70"/>
      <c r="O30" s="87"/>
      <c r="P30" s="204"/>
      <c r="Q30" s="417"/>
      <c r="R30" s="70">
        <f>B7</f>
        <v>25</v>
      </c>
      <c r="S30" s="87">
        <f>B7/A2</f>
        <v>25</v>
      </c>
      <c r="T30" s="204">
        <f>B7</f>
        <v>25</v>
      </c>
      <c r="U30" s="417">
        <f>B7/A2</f>
        <v>25</v>
      </c>
      <c r="V30" s="70">
        <f>B7</f>
        <v>25</v>
      </c>
      <c r="W30" s="87">
        <f>B7/A2</f>
        <v>25</v>
      </c>
      <c r="X30" s="204">
        <f>B7</f>
        <v>25</v>
      </c>
      <c r="Y30" s="406">
        <f>B7/A2</f>
        <v>25</v>
      </c>
      <c r="Z30" s="70">
        <f>B7</f>
        <v>25</v>
      </c>
      <c r="AA30" s="87">
        <f>B7/A2</f>
        <v>25</v>
      </c>
      <c r="AB30" s="204">
        <f>B7</f>
        <v>25</v>
      </c>
      <c r="AC30" s="417">
        <f>B7/A2</f>
        <v>25</v>
      </c>
      <c r="AD30" s="70">
        <f>B7</f>
        <v>25</v>
      </c>
      <c r="AE30" s="87">
        <f>B7/A2</f>
        <v>25</v>
      </c>
      <c r="AF30" s="204">
        <f>B7</f>
        <v>25</v>
      </c>
      <c r="AG30" s="417">
        <f>B7/A2</f>
        <v>25</v>
      </c>
      <c r="AH30" s="70">
        <f>B7</f>
        <v>25</v>
      </c>
      <c r="AI30" s="103">
        <f>B7/A2</f>
        <v>25</v>
      </c>
      <c r="AJ30" s="187">
        <f>B7</f>
        <v>25</v>
      </c>
      <c r="AK30" s="417">
        <f>B7/A2</f>
        <v>25</v>
      </c>
      <c r="AL30" s="70">
        <f>B7</f>
        <v>25</v>
      </c>
      <c r="AM30" s="135">
        <f>B7/A2</f>
        <v>25</v>
      </c>
      <c r="AN30" s="204">
        <f>B7</f>
        <v>25</v>
      </c>
      <c r="AO30" s="417">
        <f>B7/A2</f>
        <v>25</v>
      </c>
      <c r="AP30" s="458"/>
      <c r="AQ30" s="457"/>
      <c r="AR30" s="204"/>
      <c r="AS30" s="417"/>
      <c r="AT30" s="477">
        <f>B7</f>
        <v>25</v>
      </c>
      <c r="AU30" s="478">
        <f>B7/A2</f>
        <v>25</v>
      </c>
      <c r="AV30" s="477">
        <f>B7</f>
        <v>25</v>
      </c>
      <c r="AW30" s="488">
        <f>B7/A2</f>
        <v>25</v>
      </c>
      <c r="AX30" s="479"/>
      <c r="AY30" s="494"/>
      <c r="AZ30" s="204">
        <f>B7</f>
        <v>25</v>
      </c>
      <c r="BA30" s="422">
        <f>B7/A2</f>
        <v>25</v>
      </c>
      <c r="BB30" s="400"/>
      <c r="BC30" s="350"/>
      <c r="BD30" s="204">
        <f>B7</f>
        <v>25</v>
      </c>
      <c r="BE30" s="417">
        <f>B7/A2</f>
        <v>25</v>
      </c>
      <c r="BF30" s="70">
        <f>B7</f>
        <v>25</v>
      </c>
      <c r="BG30" s="87">
        <f>B7/A2</f>
        <v>25</v>
      </c>
      <c r="BH30" s="477"/>
      <c r="BI30" s="478"/>
      <c r="BJ30" s="651"/>
      <c r="BK30" s="421"/>
    </row>
    <row r="31" spans="1:63" x14ac:dyDescent="0.25">
      <c r="A31" s="24" t="s">
        <v>81</v>
      </c>
      <c r="B31" s="378"/>
      <c r="C31" s="153"/>
      <c r="D31" s="7"/>
      <c r="E31" s="437"/>
      <c r="F31" s="7"/>
      <c r="G31" s="437"/>
      <c r="H31" s="431"/>
      <c r="I31" s="168"/>
      <c r="J31" s="125"/>
      <c r="K31" s="437"/>
      <c r="L31" s="431"/>
      <c r="M31" s="175"/>
      <c r="N31" s="70"/>
      <c r="O31" s="87"/>
      <c r="P31" s="204"/>
      <c r="Q31" s="417"/>
      <c r="R31" s="70"/>
      <c r="S31" s="87"/>
      <c r="T31" s="204"/>
      <c r="U31" s="417"/>
      <c r="V31" s="70"/>
      <c r="W31" s="87"/>
      <c r="X31" s="204"/>
      <c r="Y31" s="406"/>
      <c r="Z31" s="70"/>
      <c r="AA31" s="87"/>
      <c r="AB31" s="204"/>
      <c r="AC31" s="417"/>
      <c r="AD31" s="70"/>
      <c r="AE31" s="87"/>
      <c r="AF31" s="479">
        <f>B8</f>
        <v>100</v>
      </c>
      <c r="AG31" s="478">
        <f>B8/A2</f>
        <v>100</v>
      </c>
      <c r="AH31" s="479">
        <f>B8</f>
        <v>100</v>
      </c>
      <c r="AI31" s="504">
        <f>B8/A2</f>
        <v>100</v>
      </c>
      <c r="AJ31" s="505">
        <f>B8</f>
        <v>100</v>
      </c>
      <c r="AK31" s="478">
        <f>B8/A2</f>
        <v>100</v>
      </c>
      <c r="AL31" s="477">
        <f>B8</f>
        <v>100</v>
      </c>
      <c r="AM31" s="503">
        <f>B8/A2</f>
        <v>100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c r="BJ31" s="633"/>
      <c r="BK31" s="634"/>
    </row>
    <row r="32" spans="1:63" x14ac:dyDescent="0.25">
      <c r="A32" s="24" t="s">
        <v>31</v>
      </c>
      <c r="B32" s="378"/>
      <c r="C32" s="153"/>
      <c r="D32" s="7"/>
      <c r="E32" s="437"/>
      <c r="F32" s="7"/>
      <c r="G32" s="437"/>
      <c r="H32" s="431"/>
      <c r="I32" s="168"/>
      <c r="J32" s="125"/>
      <c r="K32" s="437"/>
      <c r="L32" s="431"/>
      <c r="M32" s="175"/>
      <c r="N32" s="70"/>
      <c r="O32" s="87"/>
      <c r="P32" s="204"/>
      <c r="Q32" s="417"/>
      <c r="R32" s="70"/>
      <c r="S32" s="87"/>
      <c r="T32" s="204"/>
      <c r="U32" s="417"/>
      <c r="V32" s="70"/>
      <c r="W32" s="87"/>
      <c r="X32" s="204"/>
      <c r="Y32" s="406"/>
      <c r="Z32" s="70"/>
      <c r="AA32" s="87"/>
      <c r="AB32" s="204"/>
      <c r="AC32" s="417"/>
      <c r="AD32" s="70"/>
      <c r="AE32" s="87"/>
      <c r="AF32" s="479">
        <f>B9</f>
        <v>12</v>
      </c>
      <c r="AG32" s="478">
        <f>B9/A2</f>
        <v>12</v>
      </c>
      <c r="AH32" s="479">
        <f>B9</f>
        <v>12</v>
      </c>
      <c r="AI32" s="504">
        <f>B9/A2</f>
        <v>12</v>
      </c>
      <c r="AJ32" s="505">
        <f>B9</f>
        <v>12</v>
      </c>
      <c r="AK32" s="478">
        <f>B9/A2</f>
        <v>12</v>
      </c>
      <c r="AL32" s="477">
        <f>B9</f>
        <v>12</v>
      </c>
      <c r="AM32" s="503">
        <f>B9/A2</f>
        <v>12</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c r="BJ32" s="633"/>
      <c r="BK32" s="634"/>
    </row>
    <row r="33" spans="1:63" x14ac:dyDescent="0.25">
      <c r="A33" s="24" t="s">
        <v>88</v>
      </c>
      <c r="B33" s="378"/>
      <c r="C33" s="153"/>
      <c r="D33" s="7"/>
      <c r="E33" s="437"/>
      <c r="F33" s="7"/>
      <c r="G33" s="437"/>
      <c r="H33" s="431"/>
      <c r="I33" s="168"/>
      <c r="J33" s="141">
        <f>C10</f>
        <v>100</v>
      </c>
      <c r="K33" s="442">
        <f>C10/A2</f>
        <v>100</v>
      </c>
      <c r="L33" s="513">
        <f>B10</f>
        <v>150</v>
      </c>
      <c r="M33" s="514">
        <f>B10/A2</f>
        <v>150</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c r="BJ33" s="633"/>
      <c r="BK33" s="634"/>
    </row>
    <row r="34" spans="1:63" x14ac:dyDescent="0.25">
      <c r="A34" s="24" t="s">
        <v>42</v>
      </c>
      <c r="B34" s="378"/>
      <c r="C34" s="153"/>
      <c r="D34" s="7"/>
      <c r="E34" s="437"/>
      <c r="F34" s="7"/>
      <c r="G34" s="437"/>
      <c r="H34" s="431"/>
      <c r="I34" s="168"/>
      <c r="J34" s="125"/>
      <c r="K34" s="437"/>
      <c r="L34" s="431"/>
      <c r="M34" s="175"/>
      <c r="N34" s="70"/>
      <c r="O34" s="87"/>
      <c r="P34" s="204"/>
      <c r="Q34" s="417"/>
      <c r="R34" s="70"/>
      <c r="S34" s="87"/>
      <c r="T34" s="204"/>
      <c r="U34" s="417"/>
      <c r="V34" s="70"/>
      <c r="W34" s="87"/>
      <c r="X34" s="479">
        <f>B12</f>
        <v>50</v>
      </c>
      <c r="Y34" s="508">
        <f>X34/A2</f>
        <v>50</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c r="BJ34" s="633"/>
      <c r="BK34" s="634"/>
    </row>
    <row r="35" spans="1:63" x14ac:dyDescent="0.25">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c r="BJ35" s="146"/>
      <c r="BK35" s="28"/>
    </row>
    <row r="36" spans="1:63" x14ac:dyDescent="0.25">
      <c r="A36" s="33" t="s">
        <v>35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41</v>
      </c>
      <c r="AT36" s="495">
        <f>B13</f>
        <v>41</v>
      </c>
      <c r="AU36" s="484">
        <f>AT36/A2</f>
        <v>41</v>
      </c>
      <c r="AV36" s="207"/>
      <c r="AW36" s="196"/>
      <c r="AX36" s="75"/>
      <c r="AY36" s="92"/>
      <c r="AZ36" s="207"/>
      <c r="BA36" s="196"/>
      <c r="BB36" s="75"/>
      <c r="BC36" s="92"/>
      <c r="BD36" s="207"/>
      <c r="BE36" s="196"/>
      <c r="BF36" s="75"/>
      <c r="BG36" s="92"/>
      <c r="BH36" s="207"/>
      <c r="BI36" s="196"/>
      <c r="BJ36" s="146"/>
      <c r="BK36" s="28"/>
    </row>
    <row r="37" spans="1:63" x14ac:dyDescent="0.25">
      <c r="A37" s="34" t="s">
        <v>79</v>
      </c>
      <c r="B37" s="383"/>
      <c r="C37" s="159"/>
      <c r="D37" s="29"/>
      <c r="E37" s="444"/>
      <c r="F37" s="29"/>
      <c r="G37" s="444"/>
      <c r="H37" s="208"/>
      <c r="I37" s="173"/>
      <c r="J37" s="131"/>
      <c r="K37" s="444"/>
      <c r="L37" s="208"/>
      <c r="M37" s="177"/>
      <c r="N37" s="511">
        <f>B16</f>
        <v>150</v>
      </c>
      <c r="O37" s="512">
        <f>B16/A2</f>
        <v>150</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c r="BJ37" s="147"/>
      <c r="BK37" s="31"/>
    </row>
    <row r="38" spans="1:63" ht="15.6" x14ac:dyDescent="0.3">
      <c r="A38" s="543" t="s">
        <v>134</v>
      </c>
      <c r="B38" s="566"/>
      <c r="C38" s="567"/>
      <c r="D38" s="568"/>
      <c r="E38" s="550"/>
      <c r="F38" s="549">
        <f>F10+F11+F12+F13+F14</f>
        <v>0</v>
      </c>
      <c r="G38" s="550">
        <f>F38/A2</f>
        <v>0</v>
      </c>
      <c r="H38" s="527"/>
      <c r="I38" s="528"/>
      <c r="J38" s="529"/>
      <c r="K38" s="526"/>
      <c r="L38" s="527"/>
      <c r="M38" s="530"/>
      <c r="N38" s="531"/>
      <c r="O38" s="532"/>
      <c r="P38" s="527"/>
      <c r="Q38" s="533"/>
      <c r="R38" s="534"/>
      <c r="S38" s="535"/>
      <c r="T38" s="527"/>
      <c r="U38" s="533"/>
      <c r="V38" s="534"/>
      <c r="W38" s="535"/>
      <c r="X38" s="527"/>
      <c r="Y38" s="536"/>
      <c r="Z38" s="534"/>
      <c r="AA38" s="535"/>
      <c r="AB38" s="527"/>
      <c r="AC38" s="533"/>
      <c r="AD38" s="534"/>
      <c r="AE38" s="535"/>
      <c r="AF38" s="527"/>
      <c r="AG38" s="533"/>
      <c r="AH38" s="534"/>
      <c r="AI38" s="537"/>
      <c r="AJ38" s="538"/>
      <c r="AK38" s="533"/>
      <c r="AL38" s="534"/>
      <c r="AM38" s="539"/>
      <c r="AN38" s="527"/>
      <c r="AO38" s="533"/>
      <c r="AP38" s="534"/>
      <c r="AQ38" s="535"/>
      <c r="AR38" s="527"/>
      <c r="AS38" s="533"/>
      <c r="AT38" s="534"/>
      <c r="AU38" s="535"/>
      <c r="AV38" s="527"/>
      <c r="AW38" s="533"/>
      <c r="AX38" s="534"/>
      <c r="AY38" s="535"/>
      <c r="AZ38" s="527"/>
      <c r="BA38" s="533"/>
      <c r="BB38" s="534"/>
      <c r="BC38" s="535"/>
      <c r="BD38" s="527"/>
      <c r="BE38" s="533"/>
      <c r="BF38" s="534"/>
      <c r="BG38" s="535"/>
      <c r="BH38" s="527"/>
      <c r="BI38" s="533"/>
      <c r="BJ38" s="643"/>
      <c r="BK38" s="644"/>
    </row>
    <row r="39" spans="1:63" ht="13.8" thickBot="1" x14ac:dyDescent="0.3">
      <c r="A39" s="36"/>
      <c r="B39" s="380"/>
      <c r="C39" s="160"/>
      <c r="D39" s="19"/>
      <c r="E39" s="439"/>
      <c r="F39" s="19"/>
      <c r="G39" s="439"/>
      <c r="H39" s="429"/>
      <c r="I39" s="170"/>
      <c r="J39" s="127"/>
      <c r="K39" s="439"/>
      <c r="L39" s="429"/>
      <c r="M39" s="178"/>
      <c r="N39" s="72"/>
      <c r="O39" s="89"/>
      <c r="P39" s="202"/>
      <c r="Q39" s="418"/>
      <c r="R39" s="72"/>
      <c r="S39" s="89"/>
      <c r="T39" s="202"/>
      <c r="U39" s="418"/>
      <c r="V39" s="72"/>
      <c r="W39" s="89"/>
      <c r="X39" s="202"/>
      <c r="Y39" s="408"/>
      <c r="Z39" s="72"/>
      <c r="AA39" s="89"/>
      <c r="AB39" s="202"/>
      <c r="AC39" s="418"/>
      <c r="AD39" s="72"/>
      <c r="AE39" s="89"/>
      <c r="AF39" s="202"/>
      <c r="AG39" s="418"/>
      <c r="AH39" s="72"/>
      <c r="AI39" s="105"/>
      <c r="AJ39" s="188"/>
      <c r="AK39" s="418"/>
      <c r="AL39" s="72"/>
      <c r="AM39" s="116"/>
      <c r="AN39" s="202"/>
      <c r="AO39" s="418"/>
      <c r="AP39" s="72"/>
      <c r="AQ39" s="89"/>
      <c r="AR39" s="202"/>
      <c r="AS39" s="418"/>
      <c r="AT39" s="72"/>
      <c r="AU39" s="89"/>
      <c r="AV39" s="202"/>
      <c r="AW39" s="418"/>
      <c r="AX39" s="72"/>
      <c r="AY39" s="89"/>
      <c r="AZ39" s="202"/>
      <c r="BA39" s="418"/>
      <c r="BB39" s="72"/>
      <c r="BC39" s="89"/>
      <c r="BD39" s="202"/>
      <c r="BE39" s="418"/>
      <c r="BF39" s="72"/>
      <c r="BG39" s="89"/>
      <c r="BH39" s="202"/>
      <c r="BI39" s="418"/>
      <c r="BJ39" s="637"/>
      <c r="BK39" s="638"/>
    </row>
    <row r="40" spans="1:63" ht="13.8" thickBot="1" x14ac:dyDescent="0.3">
      <c r="A40" s="39" t="s">
        <v>32</v>
      </c>
      <c r="B40" s="161">
        <f>A4*1.075</f>
        <v>26.875</v>
      </c>
      <c r="C40" s="161">
        <f>(A4*1.075)/A2</f>
        <v>26.875</v>
      </c>
      <c r="D40" s="40">
        <f>A4*1.075</f>
        <v>26.875</v>
      </c>
      <c r="E40" s="440">
        <f>(A4*1.075)/A2</f>
        <v>26.875</v>
      </c>
      <c r="F40" s="40">
        <f>A4*1.075</f>
        <v>26.875</v>
      </c>
      <c r="G40" s="440">
        <f>(A4*1.075)/A2</f>
        <v>26.875</v>
      </c>
      <c r="H40" s="473">
        <f>A4*1.075</f>
        <v>26.875</v>
      </c>
      <c r="I40" s="375">
        <f>(A4*1.075)/A2</f>
        <v>26.875</v>
      </c>
      <c r="J40" s="138">
        <f>A4*1.075</f>
        <v>26.875</v>
      </c>
      <c r="K40" s="440">
        <f>(A4*1.075)/A2</f>
        <v>26.875</v>
      </c>
      <c r="L40" s="468">
        <f>A4*1.075</f>
        <v>26.875</v>
      </c>
      <c r="M40" s="179">
        <f>(A4*1.075)/A2</f>
        <v>26.875</v>
      </c>
      <c r="N40" s="76"/>
      <c r="O40" s="90"/>
      <c r="P40" s="203"/>
      <c r="Q40" s="419"/>
      <c r="R40" s="76">
        <f>A4*1.075</f>
        <v>26.875</v>
      </c>
      <c r="S40" s="90">
        <f>(A4*1.075)/A2</f>
        <v>26.875</v>
      </c>
      <c r="T40" s="203">
        <f>A4*1.075</f>
        <v>26.875</v>
      </c>
      <c r="U40" s="419">
        <f>(A4*1.075)/A2</f>
        <v>26.875</v>
      </c>
      <c r="V40" s="76">
        <f>A4*1.075</f>
        <v>26.875</v>
      </c>
      <c r="W40" s="90">
        <f>(A4*1.075)/A2</f>
        <v>26.875</v>
      </c>
      <c r="X40" s="463">
        <f>A4*1.075</f>
        <v>26.875</v>
      </c>
      <c r="Y40" s="409">
        <f>(A4*1.075)/A2</f>
        <v>26.875</v>
      </c>
      <c r="Z40" s="76">
        <f>A4*1.075</f>
        <v>26.875</v>
      </c>
      <c r="AA40" s="90">
        <f>(A4*1.075)/A2</f>
        <v>26.875</v>
      </c>
      <c r="AB40" s="463">
        <f>A4*1.075</f>
        <v>26.875</v>
      </c>
      <c r="AC40" s="419">
        <f>(A4*1.075)/A2</f>
        <v>26.875</v>
      </c>
      <c r="AD40" s="76">
        <f>A4*1.075</f>
        <v>26.875</v>
      </c>
      <c r="AE40" s="90">
        <f>(A4*1.075)/A2</f>
        <v>26.875</v>
      </c>
      <c r="AF40" s="203">
        <f>A4*1.075</f>
        <v>26.875</v>
      </c>
      <c r="AG40" s="419">
        <f>(A4*1.075)/A2</f>
        <v>26.875</v>
      </c>
      <c r="AH40" s="73">
        <f>A4*1.075</f>
        <v>26.875</v>
      </c>
      <c r="AI40" s="106">
        <f>(A4*1.075)/A2</f>
        <v>26.875</v>
      </c>
      <c r="AJ40" s="189">
        <f>A4*1.075</f>
        <v>26.875</v>
      </c>
      <c r="AK40" s="419">
        <f>(A4*1.075)/A2</f>
        <v>26.875</v>
      </c>
      <c r="AL40" s="73">
        <f>A4*1.075</f>
        <v>26.875</v>
      </c>
      <c r="AM40" s="117">
        <f>(A4*1.075)/A2</f>
        <v>26.875</v>
      </c>
      <c r="AN40" s="203">
        <f>A4*1.075</f>
        <v>26.875</v>
      </c>
      <c r="AO40" s="419">
        <f>(A4*1.075)/A2</f>
        <v>26.875</v>
      </c>
      <c r="AP40" s="73"/>
      <c r="AQ40" s="90"/>
      <c r="AR40" s="203"/>
      <c r="AS40" s="419"/>
      <c r="AT40" s="73">
        <f>A4*1.075</f>
        <v>26.875</v>
      </c>
      <c r="AU40" s="90">
        <f>(A4*1.075)/A2</f>
        <v>26.875</v>
      </c>
      <c r="AV40" s="452">
        <f>A4*1.075</f>
        <v>26.875</v>
      </c>
      <c r="AW40" s="450">
        <f>(A4*1.075)/A2</f>
        <v>26.875</v>
      </c>
      <c r="AX40" s="480">
        <v>0</v>
      </c>
      <c r="AY40" s="481">
        <v>0</v>
      </c>
      <c r="AZ40" s="452">
        <f>A4*1.075</f>
        <v>26.875</v>
      </c>
      <c r="BA40" s="450">
        <f>(A4*1.075)/A2</f>
        <v>26.875</v>
      </c>
      <c r="BB40" s="480">
        <v>0</v>
      </c>
      <c r="BC40" s="481">
        <v>0</v>
      </c>
      <c r="BD40" s="463">
        <f>A4*1.075</f>
        <v>26.875</v>
      </c>
      <c r="BE40" s="419">
        <f>(A4*1.075)/A2</f>
        <v>26.875</v>
      </c>
      <c r="BF40" s="76">
        <f>A4*1.075</f>
        <v>26.875</v>
      </c>
      <c r="BG40" s="90">
        <f>(A4*1.075)/A2</f>
        <v>26.875</v>
      </c>
      <c r="BH40" s="485"/>
      <c r="BI40" s="486"/>
      <c r="BJ40" s="485"/>
      <c r="BK40" s="486"/>
    </row>
    <row r="41" spans="1:63" x14ac:dyDescent="0.25">
      <c r="A41" s="37" t="s">
        <v>69</v>
      </c>
      <c r="B41" s="381">
        <f t="shared" ref="B41:I41" si="6">B40*0.1116</f>
        <v>2.99925</v>
      </c>
      <c r="C41" s="163">
        <f>C40*0.1116</f>
        <v>2.99925</v>
      </c>
      <c r="D41" s="5">
        <f>D40*0.1116</f>
        <v>2.99925</v>
      </c>
      <c r="E41" s="445">
        <f t="shared" si="6"/>
        <v>2.99925</v>
      </c>
      <c r="F41" s="5">
        <f>F40*0.1116</f>
        <v>2.99925</v>
      </c>
      <c r="G41" s="445">
        <f t="shared" ref="G41" si="7">G40*0.1116</f>
        <v>2.99925</v>
      </c>
      <c r="H41" s="517">
        <f t="shared" si="6"/>
        <v>2.99925</v>
      </c>
      <c r="I41" s="518">
        <f t="shared" si="6"/>
        <v>2.99925</v>
      </c>
      <c r="J41" s="129">
        <f>J40*0.1116</f>
        <v>2.99925</v>
      </c>
      <c r="K41" s="445">
        <f>K40*0.1116</f>
        <v>2.99925</v>
      </c>
      <c r="L41" s="433">
        <f>L40*0.1116</f>
        <v>2.99925</v>
      </c>
      <c r="M41" s="180">
        <f>M40*0.1116</f>
        <v>2.99925</v>
      </c>
      <c r="N41" s="74"/>
      <c r="O41" s="425"/>
      <c r="P41" s="201"/>
      <c r="Q41" s="420"/>
      <c r="R41" s="74">
        <f t="shared" ref="R41:AI41" si="8">R40*0.1116</f>
        <v>2.99925</v>
      </c>
      <c r="S41" s="425">
        <f t="shared" si="8"/>
        <v>2.99925</v>
      </c>
      <c r="T41" s="201">
        <f t="shared" si="8"/>
        <v>2.99925</v>
      </c>
      <c r="U41" s="200">
        <f t="shared" si="8"/>
        <v>2.99925</v>
      </c>
      <c r="V41" s="74">
        <f t="shared" si="8"/>
        <v>2.99925</v>
      </c>
      <c r="W41" s="425">
        <f t="shared" si="8"/>
        <v>2.99925</v>
      </c>
      <c r="X41" s="201">
        <f t="shared" si="8"/>
        <v>2.99925</v>
      </c>
      <c r="Y41" s="413">
        <f t="shared" si="8"/>
        <v>2.99925</v>
      </c>
      <c r="Z41" s="74">
        <f t="shared" si="8"/>
        <v>2.99925</v>
      </c>
      <c r="AA41" s="425">
        <f t="shared" si="8"/>
        <v>2.99925</v>
      </c>
      <c r="AB41" s="201">
        <f t="shared" si="8"/>
        <v>2.99925</v>
      </c>
      <c r="AC41" s="200">
        <f t="shared" si="8"/>
        <v>2.99925</v>
      </c>
      <c r="AD41" s="74">
        <f t="shared" si="8"/>
        <v>2.99925</v>
      </c>
      <c r="AE41" s="425">
        <f t="shared" si="8"/>
        <v>2.99925</v>
      </c>
      <c r="AF41" s="201">
        <f t="shared" si="8"/>
        <v>2.99925</v>
      </c>
      <c r="AG41" s="200">
        <f t="shared" si="8"/>
        <v>2.99925</v>
      </c>
      <c r="AH41" s="74">
        <f t="shared" si="8"/>
        <v>2.99925</v>
      </c>
      <c r="AI41" s="110">
        <f t="shared" si="8"/>
        <v>2.99925</v>
      </c>
      <c r="AJ41" s="186">
        <f t="shared" ref="AJ41:AO41" si="9">AJ40*0.1116</f>
        <v>2.99925</v>
      </c>
      <c r="AK41" s="200">
        <f t="shared" si="9"/>
        <v>2.99925</v>
      </c>
      <c r="AL41" s="74">
        <f t="shared" si="9"/>
        <v>2.99925</v>
      </c>
      <c r="AM41" s="122">
        <f t="shared" si="9"/>
        <v>2.99925</v>
      </c>
      <c r="AN41" s="201">
        <f t="shared" si="9"/>
        <v>2.99925</v>
      </c>
      <c r="AO41" s="200">
        <f t="shared" si="9"/>
        <v>2.99925</v>
      </c>
      <c r="AP41" s="402"/>
      <c r="AQ41" s="423"/>
      <c r="AR41" s="201"/>
      <c r="AS41" s="426"/>
      <c r="AT41" s="74">
        <f t="shared" ref="AT41:AY41" si="10">AT40*0.1116</f>
        <v>2.99925</v>
      </c>
      <c r="AU41" s="425">
        <f t="shared" si="10"/>
        <v>2.99925</v>
      </c>
      <c r="AV41" s="433">
        <f t="shared" si="10"/>
        <v>2.99925</v>
      </c>
      <c r="AW41" s="200">
        <f t="shared" si="10"/>
        <v>2.99925</v>
      </c>
      <c r="AX41" s="482">
        <f t="shared" si="10"/>
        <v>0</v>
      </c>
      <c r="AY41" s="483">
        <f t="shared" si="10"/>
        <v>0</v>
      </c>
      <c r="AZ41" s="433">
        <f t="shared" ref="AZ41:BE41" si="11">AZ40*0.1116</f>
        <v>2.99925</v>
      </c>
      <c r="BA41" s="200">
        <f t="shared" si="11"/>
        <v>2.99925</v>
      </c>
      <c r="BB41" s="482">
        <f t="shared" si="11"/>
        <v>0</v>
      </c>
      <c r="BC41" s="483">
        <f t="shared" si="11"/>
        <v>0</v>
      </c>
      <c r="BD41" s="201">
        <f t="shared" si="11"/>
        <v>2.99925</v>
      </c>
      <c r="BE41" s="200">
        <f t="shared" si="11"/>
        <v>2.99925</v>
      </c>
      <c r="BF41" s="74">
        <f>BF40*0.1116</f>
        <v>2.99925</v>
      </c>
      <c r="BG41" s="425">
        <f>BG40*0.1116</f>
        <v>2.99925</v>
      </c>
      <c r="BH41" s="487"/>
      <c r="BI41" s="483"/>
      <c r="BJ41" s="487"/>
      <c r="BK41" s="483"/>
    </row>
    <row r="42" spans="1:63" x14ac:dyDescent="0.25">
      <c r="A42" s="24" t="s">
        <v>55</v>
      </c>
      <c r="B42" s="378">
        <f t="shared" ref="B42:I42" si="12">B40*0.8884</f>
        <v>23.87575</v>
      </c>
      <c r="C42" s="158">
        <f t="shared" si="12"/>
        <v>23.87575</v>
      </c>
      <c r="D42" s="7">
        <f>B40*0.8884</f>
        <v>23.87575</v>
      </c>
      <c r="E42" s="443">
        <f t="shared" si="12"/>
        <v>23.87575</v>
      </c>
      <c r="F42" s="7">
        <f>D40*0.8884</f>
        <v>23.87575</v>
      </c>
      <c r="G42" s="443">
        <f t="shared" ref="G42" si="13">G40*0.8884</f>
        <v>23.87575</v>
      </c>
      <c r="H42" s="446">
        <f t="shared" si="12"/>
        <v>23.87575</v>
      </c>
      <c r="I42" s="374">
        <f t="shared" si="12"/>
        <v>23.87575</v>
      </c>
      <c r="J42" s="125">
        <f>J40*0.8884</f>
        <v>23.87575</v>
      </c>
      <c r="K42" s="443">
        <f>K40*0.8884</f>
        <v>23.87575</v>
      </c>
      <c r="L42" s="431">
        <f>L40*0.8884</f>
        <v>23.87575</v>
      </c>
      <c r="M42" s="176">
        <f>M40*0.8884</f>
        <v>23.87575</v>
      </c>
      <c r="N42" s="70"/>
      <c r="O42" s="92"/>
      <c r="P42" s="204"/>
      <c r="Q42" s="417"/>
      <c r="R42" s="70">
        <f t="shared" ref="R42:AG42" si="14">R40*0.8884</f>
        <v>23.87575</v>
      </c>
      <c r="S42" s="92">
        <f t="shared" si="14"/>
        <v>23.87575</v>
      </c>
      <c r="T42" s="204">
        <f t="shared" si="14"/>
        <v>23.87575</v>
      </c>
      <c r="U42" s="196">
        <f t="shared" si="14"/>
        <v>23.87575</v>
      </c>
      <c r="V42" s="70">
        <f t="shared" si="14"/>
        <v>23.87575</v>
      </c>
      <c r="W42" s="92">
        <f t="shared" si="14"/>
        <v>23.87575</v>
      </c>
      <c r="X42" s="204">
        <f>X40*0.8884</f>
        <v>23.87575</v>
      </c>
      <c r="Y42" s="411">
        <f>Y40*0.8884</f>
        <v>23.87575</v>
      </c>
      <c r="Z42" s="70">
        <f>Z40*0.8884</f>
        <v>23.87575</v>
      </c>
      <c r="AA42" s="92">
        <f>AA40*0.8884</f>
        <v>23.87575</v>
      </c>
      <c r="AB42" s="204">
        <f t="shared" si="14"/>
        <v>23.87575</v>
      </c>
      <c r="AC42" s="196">
        <f t="shared" si="14"/>
        <v>23.87575</v>
      </c>
      <c r="AD42" s="70">
        <f t="shared" si="14"/>
        <v>23.87575</v>
      </c>
      <c r="AE42" s="92">
        <f t="shared" si="14"/>
        <v>23.87575</v>
      </c>
      <c r="AF42" s="204">
        <f t="shared" si="14"/>
        <v>23.87575</v>
      </c>
      <c r="AG42" s="196">
        <f t="shared" si="14"/>
        <v>23.87575</v>
      </c>
      <c r="AH42" s="70">
        <f>AH40*0.8884</f>
        <v>23.87575</v>
      </c>
      <c r="AI42" s="108">
        <f>AI40*0.8884</f>
        <v>23.87575</v>
      </c>
      <c r="AJ42" s="187">
        <f>AH40*0.8884</f>
        <v>23.87575</v>
      </c>
      <c r="AK42" s="196">
        <f>AK40*0.8884</f>
        <v>23.87575</v>
      </c>
      <c r="AL42" s="70">
        <f>AJ40*0.8884</f>
        <v>23.87575</v>
      </c>
      <c r="AM42" s="119">
        <f>AM40*0.8884</f>
        <v>23.87575</v>
      </c>
      <c r="AN42" s="204">
        <f>AN40*0.8884</f>
        <v>23.87575</v>
      </c>
      <c r="AO42" s="196">
        <f>AO40*0.8884</f>
        <v>23.87575</v>
      </c>
      <c r="AP42" s="403"/>
      <c r="AQ42" s="424"/>
      <c r="AR42" s="204"/>
      <c r="AS42" s="427"/>
      <c r="AT42" s="70">
        <f t="shared" ref="AT42:AY42" si="15">AT40*0.8884</f>
        <v>23.87575</v>
      </c>
      <c r="AU42" s="92">
        <f t="shared" si="15"/>
        <v>23.87575</v>
      </c>
      <c r="AV42" s="431">
        <f t="shared" si="15"/>
        <v>23.87575</v>
      </c>
      <c r="AW42" s="196">
        <f t="shared" si="15"/>
        <v>23.87575</v>
      </c>
      <c r="AX42" s="479">
        <f t="shared" si="15"/>
        <v>0</v>
      </c>
      <c r="AY42" s="484">
        <f t="shared" si="15"/>
        <v>0</v>
      </c>
      <c r="AZ42" s="431">
        <f t="shared" ref="AZ42:BE42" si="16">AZ40*0.8884</f>
        <v>23.87575</v>
      </c>
      <c r="BA42" s="196">
        <f t="shared" si="16"/>
        <v>23.87575</v>
      </c>
      <c r="BB42" s="479">
        <f t="shared" si="16"/>
        <v>0</v>
      </c>
      <c r="BC42" s="484">
        <f t="shared" si="16"/>
        <v>0</v>
      </c>
      <c r="BD42" s="204">
        <f t="shared" si="16"/>
        <v>23.87575</v>
      </c>
      <c r="BE42" s="196">
        <f t="shared" si="16"/>
        <v>23.87575</v>
      </c>
      <c r="BF42" s="70">
        <f>BF40*0.8884</f>
        <v>23.87575</v>
      </c>
      <c r="BG42" s="92">
        <f>BG40*0.8884</f>
        <v>23.87575</v>
      </c>
      <c r="BH42" s="477"/>
      <c r="BI42" s="484"/>
      <c r="BJ42" s="477"/>
      <c r="BK42" s="484"/>
    </row>
    <row r="43" spans="1:63" ht="13.8" thickBot="1" x14ac:dyDescent="0.3">
      <c r="A43" s="36"/>
      <c r="B43" s="380"/>
      <c r="C43" s="160"/>
      <c r="D43" s="19"/>
      <c r="E43" s="439"/>
      <c r="F43" s="19"/>
      <c r="G43" s="439"/>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c r="BJ43" s="637"/>
      <c r="BK43" s="638"/>
    </row>
    <row r="44" spans="1:63" ht="13.8" thickBot="1" x14ac:dyDescent="0.3">
      <c r="A44" s="46" t="s">
        <v>18</v>
      </c>
      <c r="B44" s="349">
        <f>A4</f>
        <v>25</v>
      </c>
      <c r="C44" s="349">
        <f>A4/A2</f>
        <v>25</v>
      </c>
      <c r="D44" s="47">
        <f>A4</f>
        <v>25</v>
      </c>
      <c r="E44" s="471">
        <f>A4/A2</f>
        <v>25</v>
      </c>
      <c r="F44" s="47">
        <f>A4</f>
        <v>25</v>
      </c>
      <c r="G44" s="471">
        <f>A4/A2</f>
        <v>25</v>
      </c>
      <c r="H44" s="453">
        <f>A4</f>
        <v>25</v>
      </c>
      <c r="I44" s="367">
        <f>A4/A2</f>
        <v>25</v>
      </c>
      <c r="J44" s="139">
        <f>A4</f>
        <v>25</v>
      </c>
      <c r="K44" s="471">
        <f>A4/A2</f>
        <v>25</v>
      </c>
      <c r="L44" s="453">
        <f>A4</f>
        <v>25</v>
      </c>
      <c r="M44" s="363">
        <f>A4/A2</f>
        <v>25</v>
      </c>
      <c r="N44" s="77"/>
      <c r="O44" s="99"/>
      <c r="P44" s="355"/>
      <c r="Q44" s="456"/>
      <c r="R44" s="77">
        <f>A4</f>
        <v>25</v>
      </c>
      <c r="S44" s="99">
        <f>A4/A2</f>
        <v>25</v>
      </c>
      <c r="T44" s="355">
        <f>A4</f>
        <v>25</v>
      </c>
      <c r="U44" s="456">
        <f>A4/A2</f>
        <v>25</v>
      </c>
      <c r="V44" s="77">
        <f>A4</f>
        <v>25</v>
      </c>
      <c r="W44" s="99">
        <f>A4/A2</f>
        <v>25</v>
      </c>
      <c r="X44" s="355">
        <f>A4</f>
        <v>25</v>
      </c>
      <c r="Y44" s="465">
        <f>A4/A2</f>
        <v>25</v>
      </c>
      <c r="Z44" s="77">
        <f>A4</f>
        <v>25</v>
      </c>
      <c r="AA44" s="99">
        <f>A4/A2</f>
        <v>25</v>
      </c>
      <c r="AB44" s="355">
        <f>A4</f>
        <v>25</v>
      </c>
      <c r="AC44" s="456">
        <f>A4/A2</f>
        <v>25</v>
      </c>
      <c r="AD44" s="77">
        <f>A4</f>
        <v>25</v>
      </c>
      <c r="AE44" s="99">
        <f>A4/A2</f>
        <v>25</v>
      </c>
      <c r="AF44" s="355">
        <f>A4</f>
        <v>25</v>
      </c>
      <c r="AG44" s="456">
        <f>A4/A2</f>
        <v>25</v>
      </c>
      <c r="AH44" s="77">
        <f>A4</f>
        <v>25</v>
      </c>
      <c r="AI44" s="133">
        <f>A4/A2</f>
        <v>25</v>
      </c>
      <c r="AJ44" s="359">
        <f>A4</f>
        <v>25</v>
      </c>
      <c r="AK44" s="456">
        <f>A4/A2</f>
        <v>25</v>
      </c>
      <c r="AL44" s="77">
        <f>A4</f>
        <v>25</v>
      </c>
      <c r="AM44" s="136">
        <f>A4/A2</f>
        <v>25</v>
      </c>
      <c r="AN44" s="355">
        <f>A4</f>
        <v>25</v>
      </c>
      <c r="AO44" s="456">
        <f>A4/A2</f>
        <v>25</v>
      </c>
      <c r="AP44" s="77">
        <f>A4</f>
        <v>25</v>
      </c>
      <c r="AQ44" s="99">
        <f>A4/A2</f>
        <v>25</v>
      </c>
      <c r="AR44" s="355"/>
      <c r="AS44" s="456"/>
      <c r="AT44" s="77">
        <f>A4</f>
        <v>25</v>
      </c>
      <c r="AU44" s="99">
        <f>A4/A2</f>
        <v>25</v>
      </c>
      <c r="AV44" s="453">
        <f>A4</f>
        <v>25</v>
      </c>
      <c r="AW44" s="451">
        <f>A4/A2</f>
        <v>25</v>
      </c>
      <c r="AX44" s="77">
        <f>A4</f>
        <v>25</v>
      </c>
      <c r="AY44" s="99">
        <f>A4/A2</f>
        <v>25</v>
      </c>
      <c r="AZ44" s="453">
        <f>A4</f>
        <v>25</v>
      </c>
      <c r="BA44" s="451">
        <f>A4/A2</f>
        <v>25</v>
      </c>
      <c r="BB44" s="77">
        <f>A4</f>
        <v>25</v>
      </c>
      <c r="BC44" s="447">
        <f>A4/A2</f>
        <v>25</v>
      </c>
      <c r="BD44" s="355">
        <f>A4</f>
        <v>25</v>
      </c>
      <c r="BE44" s="456">
        <f>A4/A2</f>
        <v>25</v>
      </c>
      <c r="BF44" s="77">
        <f>A4</f>
        <v>25</v>
      </c>
      <c r="BG44" s="447">
        <f>A4/A2</f>
        <v>25</v>
      </c>
      <c r="BH44" s="355">
        <f>A4</f>
        <v>25</v>
      </c>
      <c r="BI44" s="523">
        <f>A4/A2</f>
        <v>25</v>
      </c>
      <c r="BJ44" s="645">
        <f>A4</f>
        <v>25</v>
      </c>
      <c r="BK44" s="646">
        <f>A4/A2</f>
        <v>25</v>
      </c>
    </row>
    <row r="45" spans="1:63" x14ac:dyDescent="0.25">
      <c r="A45" s="45" t="s">
        <v>3</v>
      </c>
      <c r="B45" s="381"/>
      <c r="C45" s="162"/>
      <c r="D45" s="5"/>
      <c r="E45" s="441"/>
      <c r="F45" s="5"/>
      <c r="G45" s="441"/>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c r="BJ45" s="641"/>
      <c r="BK45" s="642"/>
    </row>
    <row r="46" spans="1:63" x14ac:dyDescent="0.25">
      <c r="A46" s="24" t="s">
        <v>0</v>
      </c>
      <c r="B46" s="378"/>
      <c r="C46" s="153"/>
      <c r="D46" s="7"/>
      <c r="E46" s="437"/>
      <c r="F46" s="7"/>
      <c r="G46" s="437"/>
      <c r="H46" s="431"/>
      <c r="I46" s="168"/>
      <c r="J46" s="125"/>
      <c r="K46" s="437"/>
      <c r="L46" s="431"/>
      <c r="M46" s="175"/>
      <c r="N46" s="70"/>
      <c r="O46" s="87"/>
      <c r="P46" s="479">
        <f>P22/4</f>
        <v>6.25</v>
      </c>
      <c r="Q46" s="478">
        <f>(A4*0.25)/A2</f>
        <v>6.25</v>
      </c>
      <c r="R46" s="70"/>
      <c r="S46" s="87"/>
      <c r="T46" s="477">
        <f>A4/3</f>
        <v>8.3333333333333339</v>
      </c>
      <c r="U46" s="478">
        <f>(A4/3)/A2</f>
        <v>8.3333333333333339</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c r="BJ46" s="633"/>
      <c r="BK46" s="634"/>
    </row>
    <row r="47" spans="1:63" x14ac:dyDescent="0.25">
      <c r="A47" s="25" t="s">
        <v>36</v>
      </c>
      <c r="B47" s="378">
        <f>A4</f>
        <v>25</v>
      </c>
      <c r="C47" s="153">
        <f>A4/A2</f>
        <v>25</v>
      </c>
      <c r="D47" s="7">
        <f>B44</f>
        <v>25</v>
      </c>
      <c r="E47" s="437">
        <f t="shared" ref="E47:M47" si="17">E44</f>
        <v>25</v>
      </c>
      <c r="F47" s="7">
        <f>F44+F38</f>
        <v>25</v>
      </c>
      <c r="G47" s="437">
        <f>G44+G38</f>
        <v>25</v>
      </c>
      <c r="H47" s="431">
        <f t="shared" si="17"/>
        <v>25</v>
      </c>
      <c r="I47" s="168">
        <f t="shared" si="17"/>
        <v>25</v>
      </c>
      <c r="J47" s="125">
        <f t="shared" si="17"/>
        <v>25</v>
      </c>
      <c r="K47" s="437">
        <f t="shared" si="17"/>
        <v>25</v>
      </c>
      <c r="L47" s="431">
        <f t="shared" si="17"/>
        <v>25</v>
      </c>
      <c r="M47" s="175">
        <f t="shared" si="17"/>
        <v>25</v>
      </c>
      <c r="N47" s="70"/>
      <c r="O47" s="87"/>
      <c r="P47" s="479">
        <f>P22/2</f>
        <v>12.5</v>
      </c>
      <c r="Q47" s="478">
        <f>(A4*0.5)/A2</f>
        <v>12.5</v>
      </c>
      <c r="R47" s="70"/>
      <c r="S47" s="87"/>
      <c r="T47" s="477">
        <f>A4/3</f>
        <v>8.3333333333333339</v>
      </c>
      <c r="U47" s="478">
        <f>(A4/3)/A2</f>
        <v>8.3333333333333339</v>
      </c>
      <c r="V47" s="70"/>
      <c r="W47" s="87"/>
      <c r="X47" s="204">
        <f>X44*0.25</f>
        <v>6.25</v>
      </c>
      <c r="Y47" s="406">
        <f>Y44*0.25</f>
        <v>6.25</v>
      </c>
      <c r="Z47" s="479">
        <f>Z44*0.25</f>
        <v>6.25</v>
      </c>
      <c r="AA47" s="478">
        <f>AA44*0.25</f>
        <v>6.25</v>
      </c>
      <c r="AB47" s="204"/>
      <c r="AC47" s="417"/>
      <c r="AD47" s="479">
        <f>A4*0.25</f>
        <v>6.25</v>
      </c>
      <c r="AE47" s="478">
        <f>(A4*0.25)/A2</f>
        <v>6.25</v>
      </c>
      <c r="AF47" s="204">
        <f>A4</f>
        <v>25</v>
      </c>
      <c r="AG47" s="417">
        <f>A4/A2</f>
        <v>25</v>
      </c>
      <c r="AH47" s="70">
        <f>AH44-AH54</f>
        <v>-75</v>
      </c>
      <c r="AI47" s="103">
        <f>AI44-AI54</f>
        <v>-75</v>
      </c>
      <c r="AJ47" s="187">
        <f>AJ44-AH54</f>
        <v>-75</v>
      </c>
      <c r="AK47" s="417">
        <f>AK44-AK54</f>
        <v>-75</v>
      </c>
      <c r="AL47" s="70">
        <f>AJ44-AJ54</f>
        <v>-75</v>
      </c>
      <c r="AM47" s="114">
        <f>AM44-AM54</f>
        <v>-75</v>
      </c>
      <c r="AN47" s="204">
        <f>AN44-AN54</f>
        <v>-75</v>
      </c>
      <c r="AO47" s="417">
        <f>AO44-AO54</f>
        <v>-75</v>
      </c>
      <c r="AP47" s="479">
        <f>A4</f>
        <v>25</v>
      </c>
      <c r="AQ47" s="478">
        <f>A4/A2</f>
        <v>25</v>
      </c>
      <c r="AR47" s="204"/>
      <c r="AS47" s="417"/>
      <c r="AT47" s="70">
        <f>A4</f>
        <v>25</v>
      </c>
      <c r="AU47" s="87">
        <f>A4/A2</f>
        <v>25</v>
      </c>
      <c r="AV47" s="204">
        <f>AV44</f>
        <v>25</v>
      </c>
      <c r="AW47" s="417">
        <f>AW44</f>
        <v>25</v>
      </c>
      <c r="AX47" s="70">
        <f>AX44</f>
        <v>25</v>
      </c>
      <c r="AY47" s="87">
        <f>AY44</f>
        <v>25</v>
      </c>
      <c r="AZ47" s="477"/>
      <c r="BA47" s="478"/>
      <c r="BB47" s="479">
        <f>A4</f>
        <v>25</v>
      </c>
      <c r="BC47" s="478">
        <f>A4/A2</f>
        <v>25</v>
      </c>
      <c r="BD47" s="479">
        <f>A4*0.25</f>
        <v>6.25</v>
      </c>
      <c r="BE47" s="478">
        <f>(A4*0.25)/A2</f>
        <v>6.25</v>
      </c>
      <c r="BF47" s="477">
        <f>BF44*0.1</f>
        <v>2.5</v>
      </c>
      <c r="BG47" s="478">
        <f>BG44*0.1</f>
        <v>2.5</v>
      </c>
      <c r="BH47" s="204">
        <f>BH44</f>
        <v>25</v>
      </c>
      <c r="BI47" s="417">
        <f>BI44</f>
        <v>25</v>
      </c>
      <c r="BJ47" s="633">
        <f>BJ44</f>
        <v>25</v>
      </c>
      <c r="BK47" s="634">
        <f>BK44</f>
        <v>25</v>
      </c>
    </row>
    <row r="48" spans="1:63" x14ac:dyDescent="0.25">
      <c r="A48" s="24" t="s">
        <v>1</v>
      </c>
      <c r="B48" s="378"/>
      <c r="C48" s="153"/>
      <c r="D48" s="7"/>
      <c r="E48" s="437"/>
      <c r="F48" s="7"/>
      <c r="G48" s="437"/>
      <c r="H48" s="431"/>
      <c r="I48" s="168"/>
      <c r="J48" s="125"/>
      <c r="K48" s="437"/>
      <c r="L48" s="431"/>
      <c r="M48" s="175"/>
      <c r="N48" s="70"/>
      <c r="O48" s="87"/>
      <c r="P48" s="479">
        <f>P22/4</f>
        <v>6.25</v>
      </c>
      <c r="Q48" s="478">
        <f>(A4*0.25)/A2</f>
        <v>6.25</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c r="BJ48" s="633"/>
      <c r="BK48" s="634"/>
    </row>
    <row r="49" spans="1:63" x14ac:dyDescent="0.25">
      <c r="A49" s="24" t="s">
        <v>2</v>
      </c>
      <c r="B49" s="378"/>
      <c r="C49" s="153"/>
      <c r="D49" s="7"/>
      <c r="E49" s="437"/>
      <c r="F49" s="7"/>
      <c r="G49" s="437"/>
      <c r="H49" s="431"/>
      <c r="I49" s="168"/>
      <c r="J49" s="125"/>
      <c r="K49" s="437"/>
      <c r="L49" s="431"/>
      <c r="M49" s="175"/>
      <c r="N49" s="70"/>
      <c r="O49" s="87"/>
      <c r="P49" s="204"/>
      <c r="Q49" s="417"/>
      <c r="R49" s="479">
        <f>A4</f>
        <v>25</v>
      </c>
      <c r="S49" s="478">
        <f>A4/A2</f>
        <v>25</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c r="BJ49" s="633"/>
      <c r="BK49" s="634"/>
    </row>
    <row r="50" spans="1:63" x14ac:dyDescent="0.25">
      <c r="A50" s="24" t="s">
        <v>103</v>
      </c>
      <c r="B50" s="378"/>
      <c r="C50" s="153"/>
      <c r="D50" s="7"/>
      <c r="E50" s="437"/>
      <c r="F50" s="7"/>
      <c r="G50" s="437"/>
      <c r="H50" s="431"/>
      <c r="I50" s="168"/>
      <c r="J50" s="125"/>
      <c r="K50" s="437"/>
      <c r="L50" s="431"/>
      <c r="M50" s="175"/>
      <c r="N50" s="70"/>
      <c r="O50" s="87"/>
      <c r="P50" s="204"/>
      <c r="Q50" s="417"/>
      <c r="R50" s="70"/>
      <c r="S50" s="87"/>
      <c r="T50" s="479">
        <f>A4/3</f>
        <v>8.3333333333333339</v>
      </c>
      <c r="U50" s="478">
        <f>(A4/3)/A2</f>
        <v>8.3333333333333339</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c r="BJ50" s="633"/>
      <c r="BK50" s="634"/>
    </row>
    <row r="51" spans="1:63" x14ac:dyDescent="0.25">
      <c r="A51" s="22" t="s">
        <v>13</v>
      </c>
      <c r="B51" s="378"/>
      <c r="C51" s="153"/>
      <c r="D51" s="7"/>
      <c r="E51" s="437"/>
      <c r="F51" s="7"/>
      <c r="G51" s="437"/>
      <c r="H51" s="431"/>
      <c r="I51" s="168"/>
      <c r="J51" s="125"/>
      <c r="K51" s="437"/>
      <c r="L51" s="431"/>
      <c r="M51" s="175"/>
      <c r="N51" s="70"/>
      <c r="O51" s="87"/>
      <c r="P51" s="204"/>
      <c r="Q51" s="417"/>
      <c r="R51" s="70"/>
      <c r="S51" s="87"/>
      <c r="T51" s="204"/>
      <c r="U51" s="417"/>
      <c r="V51" s="479">
        <f>A4</f>
        <v>25</v>
      </c>
      <c r="W51" s="478">
        <f>A4/A2</f>
        <v>25</v>
      </c>
      <c r="X51" s="479">
        <f>X44*0.75</f>
        <v>18.75</v>
      </c>
      <c r="Y51" s="509">
        <f>Y44*0.75</f>
        <v>18.75</v>
      </c>
      <c r="Z51" s="479">
        <f>Z44*0.75</f>
        <v>18.75</v>
      </c>
      <c r="AA51" s="478">
        <f>AA44*0.75</f>
        <v>18.75</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c r="BJ51" s="633"/>
      <c r="BK51" s="634"/>
    </row>
    <row r="52" spans="1:63" x14ac:dyDescent="0.25">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25</v>
      </c>
      <c r="AC52" s="421">
        <f>A4/A2</f>
        <v>25</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c r="BJ52" s="633"/>
      <c r="BK52" s="634"/>
    </row>
    <row r="53" spans="1:63" x14ac:dyDescent="0.25">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18.75</v>
      </c>
      <c r="AE53" s="478">
        <f>(A4*0.75)/A2</f>
        <v>18.75</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18.75</v>
      </c>
      <c r="BE53" s="478">
        <f>(A4*0.75)/A2</f>
        <v>18.75</v>
      </c>
      <c r="BF53" s="70"/>
      <c r="BG53" s="87"/>
      <c r="BH53" s="204"/>
      <c r="BI53" s="417"/>
      <c r="BJ53" s="633"/>
      <c r="BK53" s="634"/>
    </row>
    <row r="54" spans="1:63" x14ac:dyDescent="0.25">
      <c r="A54" s="343" t="s">
        <v>43</v>
      </c>
      <c r="B54" s="380"/>
      <c r="C54" s="160"/>
      <c r="D54" s="19"/>
      <c r="E54" s="439"/>
      <c r="F54" s="19"/>
      <c r="G54" s="439"/>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100</v>
      </c>
      <c r="AI54" s="502">
        <f>AH54/A2</f>
        <v>100</v>
      </c>
      <c r="AJ54" s="506">
        <f>IF(A4=0,0,100)</f>
        <v>100</v>
      </c>
      <c r="AK54" s="507">
        <f>AJ54/A2</f>
        <v>100</v>
      </c>
      <c r="AL54" s="501">
        <f>IF(A4=0,0,100)</f>
        <v>100</v>
      </c>
      <c r="AM54" s="502">
        <f>AL54/A2</f>
        <v>100</v>
      </c>
      <c r="AN54" s="357">
        <f>IF(A4=0,0,100)</f>
        <v>100</v>
      </c>
      <c r="AO54" s="460">
        <f>AN54/A2</f>
        <v>100</v>
      </c>
      <c r="AP54" s="72"/>
      <c r="AQ54" s="89"/>
      <c r="AR54" s="202"/>
      <c r="AS54" s="418"/>
      <c r="AT54" s="72"/>
      <c r="AU54" s="89"/>
      <c r="AV54" s="202"/>
      <c r="AW54" s="418"/>
      <c r="AX54" s="72"/>
      <c r="AY54" s="89"/>
      <c r="AZ54" s="202"/>
      <c r="BA54" s="418"/>
      <c r="BB54" s="72"/>
      <c r="BC54" s="89"/>
      <c r="BD54" s="202"/>
      <c r="BE54" s="418"/>
      <c r="BF54" s="70"/>
      <c r="BG54" s="87"/>
      <c r="BH54" s="204"/>
      <c r="BI54" s="417"/>
      <c r="BJ54" s="633"/>
      <c r="BK54" s="634"/>
    </row>
    <row r="55" spans="1:63" x14ac:dyDescent="0.25">
      <c r="A55" s="343" t="s">
        <v>105</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16.25</v>
      </c>
      <c r="BG55" s="478">
        <f>BG44*0.65</f>
        <v>16.25</v>
      </c>
      <c r="BH55" s="204"/>
      <c r="BI55" s="417"/>
      <c r="BJ55" s="633"/>
      <c r="BK55" s="634"/>
    </row>
    <row r="56" spans="1:63" x14ac:dyDescent="0.25">
      <c r="A56" s="343" t="s">
        <v>106</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6.25</v>
      </c>
      <c r="BG56" s="478">
        <f>BG44*0.25</f>
        <v>6.25</v>
      </c>
      <c r="BH56" s="204"/>
      <c r="BI56" s="417"/>
      <c r="BJ56" s="633"/>
      <c r="BK56" s="634"/>
    </row>
    <row r="57" spans="1:63" ht="13.8" thickBot="1" x14ac:dyDescent="0.3">
      <c r="A57" s="390" t="s">
        <v>97</v>
      </c>
      <c r="B57" s="384"/>
      <c r="C57" s="368"/>
      <c r="D57" s="345"/>
      <c r="E57" s="472"/>
      <c r="F57" s="345"/>
      <c r="G57" s="472"/>
      <c r="H57" s="469"/>
      <c r="I57" s="369"/>
      <c r="J57" s="347"/>
      <c r="K57" s="472"/>
      <c r="L57" s="469"/>
      <c r="M57" s="364"/>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25</v>
      </c>
      <c r="BA57" s="493">
        <f>BA44</f>
        <v>25</v>
      </c>
      <c r="BB57" s="449"/>
      <c r="BC57" s="448"/>
      <c r="BD57" s="455"/>
      <c r="BE57" s="454"/>
      <c r="BF57" s="490"/>
      <c r="BG57" s="491"/>
      <c r="BH57" s="521"/>
      <c r="BI57" s="522"/>
      <c r="BJ57" s="647"/>
      <c r="BK57" s="648"/>
    </row>
    <row r="58" spans="1:63" x14ac:dyDescent="0.25">
      <c r="A58" s="34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3" x14ac:dyDescent="0.25">
      <c r="D59" s="15">
        <f>D22+120</f>
        <v>221.875</v>
      </c>
    </row>
  </sheetData>
  <protectedRanges>
    <protectedRange sqref="G18" name="Range1"/>
  </protectedRanges>
  <mergeCells count="41">
    <mergeCell ref="BJ19:BK19"/>
    <mergeCell ref="BF19:BG19"/>
    <mergeCell ref="BH19:BI19"/>
    <mergeCell ref="BB19:BC19"/>
    <mergeCell ref="J18:K18"/>
    <mergeCell ref="L18:M18"/>
    <mergeCell ref="AD19:AE19"/>
    <mergeCell ref="AN18:AO18"/>
    <mergeCell ref="AJ18:AK18"/>
    <mergeCell ref="AH17:AI18"/>
    <mergeCell ref="AJ17:AM17"/>
    <mergeCell ref="AL18:AM18"/>
    <mergeCell ref="AF18:AG18"/>
    <mergeCell ref="X19:Y19"/>
    <mergeCell ref="V19:W19"/>
    <mergeCell ref="P19:Q19"/>
    <mergeCell ref="R19:S19"/>
    <mergeCell ref="AB19:AC19"/>
    <mergeCell ref="T19:U19"/>
    <mergeCell ref="B19:C19"/>
    <mergeCell ref="D19:E19"/>
    <mergeCell ref="H19:I19"/>
    <mergeCell ref="L19:M19"/>
    <mergeCell ref="N19:O19"/>
    <mergeCell ref="J19:K19"/>
    <mergeCell ref="N18:O18"/>
    <mergeCell ref="F19:G19"/>
    <mergeCell ref="F17:G17"/>
    <mergeCell ref="BD19:BE19"/>
    <mergeCell ref="AZ19:BA19"/>
    <mergeCell ref="AX19:AY19"/>
    <mergeCell ref="AT19:AU19"/>
    <mergeCell ref="AF19:AG19"/>
    <mergeCell ref="AR19:AS19"/>
    <mergeCell ref="AH19:AI19"/>
    <mergeCell ref="AN19:AO19"/>
    <mergeCell ref="AJ19:AK19"/>
    <mergeCell ref="AP19:AQ19"/>
    <mergeCell ref="AL19:AM19"/>
    <mergeCell ref="AV19:AW19"/>
    <mergeCell ref="Z19:AA19"/>
  </mergeCells>
  <phoneticPr fontId="0" type="noConversion"/>
  <pageMargins left="0.25" right="0" top="1" bottom="1" header="0.5" footer="0.5"/>
  <pageSetup scale="6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62"/>
  <sheetViews>
    <sheetView topLeftCell="A3" zoomScale="79" zoomScaleNormal="79" workbookViewId="0">
      <pane xSplit="1" topLeftCell="BG1" activePane="topRight" state="frozen"/>
      <selection activeCell="A3" sqref="A3"/>
      <selection pane="topRight" activeCell="BO28" sqref="BO28"/>
    </sheetView>
  </sheetViews>
  <sheetFormatPr defaultRowHeight="13.2" x14ac:dyDescent="0.25"/>
  <cols>
    <col min="1" max="1" width="65.6640625" bestFit="1" customWidth="1"/>
    <col min="2" max="63" width="13.88671875" customWidth="1"/>
  </cols>
  <sheetData>
    <row r="1" spans="1:47" ht="13.8" thickBot="1" x14ac:dyDescent="0.3">
      <c r="A1" s="16" t="s">
        <v>14</v>
      </c>
    </row>
    <row r="2" spans="1:47" ht="13.8" thickBot="1" x14ac:dyDescent="0.3">
      <c r="A2" s="49">
        <v>4</v>
      </c>
    </row>
    <row r="3" spans="1:47" ht="14.4" customHeight="1" thickBot="1" x14ac:dyDescent="0.3">
      <c r="A3" s="16" t="s">
        <v>54</v>
      </c>
      <c r="C3" s="1"/>
      <c r="E3" s="1"/>
      <c r="F3" s="1"/>
      <c r="G3" s="1"/>
      <c r="I3" s="1"/>
      <c r="J3" s="1"/>
      <c r="K3" s="1"/>
      <c r="L3" s="1"/>
      <c r="M3" s="1"/>
      <c r="N3" s="1"/>
      <c r="O3" s="1"/>
      <c r="S3" s="1"/>
      <c r="U3" s="1"/>
      <c r="W3" s="1"/>
      <c r="X3" s="1"/>
      <c r="Y3" s="1"/>
      <c r="Z3" s="1"/>
      <c r="AA3" s="1"/>
      <c r="AC3" s="1"/>
      <c r="AE3" s="1"/>
      <c r="AF3" s="1"/>
      <c r="AN3" s="15"/>
      <c r="AR3" s="1"/>
      <c r="AT3" s="1"/>
    </row>
    <row r="4" spans="1:47" ht="13.8" thickBot="1" x14ac:dyDescent="0.3">
      <c r="A4" s="50">
        <v>25</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t="13.95" hidden="1" customHeight="1" x14ac:dyDescent="0.25">
      <c r="A5" s="1" t="s">
        <v>28</v>
      </c>
      <c r="B5" s="2">
        <f>A4*1.075</f>
        <v>26.875</v>
      </c>
      <c r="E5" s="1"/>
      <c r="F5" s="1"/>
      <c r="G5" s="1"/>
      <c r="I5" s="1"/>
      <c r="J5" s="1"/>
      <c r="K5" s="1"/>
      <c r="L5" s="1"/>
      <c r="M5" s="1"/>
      <c r="N5" s="1"/>
      <c r="O5" s="1"/>
      <c r="S5" s="1"/>
      <c r="U5" s="1"/>
      <c r="W5" s="1"/>
      <c r="X5" s="1"/>
      <c r="Y5" s="1"/>
      <c r="Z5" s="1"/>
      <c r="AA5" s="1"/>
      <c r="AC5" s="1"/>
      <c r="AE5" s="1"/>
      <c r="AF5" s="1"/>
      <c r="AR5" s="1"/>
      <c r="AT5" s="1"/>
    </row>
    <row r="6" spans="1:47" ht="13.95" hidden="1" customHeight="1" x14ac:dyDescent="0.25">
      <c r="A6" s="1" t="s">
        <v>27</v>
      </c>
      <c r="B6" s="2">
        <v>25</v>
      </c>
      <c r="C6" s="1"/>
      <c r="E6" s="1"/>
      <c r="F6" s="1"/>
      <c r="G6" s="1"/>
      <c r="I6" s="1"/>
      <c r="J6" s="1"/>
      <c r="K6" s="1"/>
      <c r="L6" s="1"/>
      <c r="M6" s="1"/>
      <c r="N6" s="1"/>
      <c r="O6" s="1"/>
      <c r="S6" s="1"/>
      <c r="U6" s="1"/>
      <c r="W6" s="1"/>
      <c r="X6" s="1"/>
      <c r="Y6" s="1"/>
      <c r="Z6" s="1"/>
      <c r="AA6" s="1"/>
      <c r="AC6" s="1"/>
      <c r="AE6" s="1"/>
      <c r="AF6" s="1"/>
      <c r="AR6" s="1"/>
      <c r="AT6" s="1"/>
    </row>
    <row r="7" spans="1:47" ht="13.95" hidden="1" customHeight="1" x14ac:dyDescent="0.25">
      <c r="A7" s="1" t="s">
        <v>66</v>
      </c>
      <c r="B7" s="2">
        <v>25</v>
      </c>
      <c r="C7" s="1"/>
      <c r="E7" s="1"/>
      <c r="F7" s="1"/>
      <c r="G7" s="1"/>
      <c r="I7" s="1"/>
      <c r="J7" s="1"/>
      <c r="K7" s="1"/>
      <c r="L7" s="1"/>
      <c r="M7" s="1"/>
      <c r="N7" s="1"/>
      <c r="O7" s="1"/>
      <c r="S7" s="1"/>
      <c r="U7" s="1"/>
      <c r="W7" s="1"/>
      <c r="X7" s="1"/>
      <c r="Y7" s="1"/>
      <c r="Z7" s="1"/>
      <c r="AA7" s="1"/>
      <c r="AC7" s="1"/>
      <c r="AE7" s="1"/>
      <c r="AF7" s="1"/>
      <c r="AR7" s="1"/>
      <c r="AT7" s="1"/>
    </row>
    <row r="8" spans="1:47" ht="13.95" hidden="1" customHeight="1" x14ac:dyDescent="0.25">
      <c r="A8" s="1" t="s">
        <v>70</v>
      </c>
      <c r="B8" s="2">
        <v>100</v>
      </c>
      <c r="C8" s="1"/>
      <c r="E8" s="1"/>
      <c r="F8" s="1"/>
      <c r="G8" s="1"/>
      <c r="I8" s="1"/>
      <c r="J8" s="1"/>
      <c r="K8" s="1"/>
      <c r="L8" s="1"/>
      <c r="M8" s="1"/>
      <c r="N8" s="1"/>
      <c r="O8" s="1"/>
      <c r="S8" s="1"/>
      <c r="U8" s="1"/>
      <c r="W8" s="1"/>
      <c r="X8" s="1"/>
      <c r="Y8" s="1"/>
      <c r="Z8" s="1"/>
      <c r="AA8" s="1"/>
      <c r="AC8" s="1"/>
      <c r="AE8" s="1"/>
      <c r="AF8" s="1"/>
      <c r="AR8" s="1"/>
      <c r="AT8" s="1"/>
    </row>
    <row r="9" spans="1:47" ht="13.95" hidden="1" customHeight="1" x14ac:dyDescent="0.25">
      <c r="A9" s="1" t="s">
        <v>24</v>
      </c>
      <c r="B9" s="2">
        <v>12</v>
      </c>
      <c r="C9" s="1"/>
      <c r="E9" s="1"/>
      <c r="F9" s="1"/>
      <c r="G9" s="1"/>
      <c r="I9" s="1"/>
      <c r="J9" s="1"/>
      <c r="K9" s="1"/>
      <c r="L9" s="1"/>
      <c r="M9" s="1"/>
      <c r="N9" s="1"/>
      <c r="O9" s="1"/>
      <c r="S9" s="1"/>
      <c r="U9" s="1"/>
      <c r="W9" s="1"/>
      <c r="X9" s="1"/>
      <c r="Y9" s="1"/>
      <c r="Z9" s="1"/>
      <c r="AA9" s="1"/>
      <c r="AC9" s="1"/>
      <c r="AE9" s="1"/>
      <c r="AF9" s="1"/>
      <c r="AR9" s="1"/>
      <c r="AT9" s="1"/>
    </row>
    <row r="10" spans="1:47" ht="13.95" hidden="1" customHeight="1" x14ac:dyDescent="0.25">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t="13.95" hidden="1" customHeight="1" x14ac:dyDescent="0.25">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t="13.95" hidden="1" customHeight="1" x14ac:dyDescent="0.25">
      <c r="A12" s="1" t="s">
        <v>21</v>
      </c>
      <c r="B12" s="2">
        <v>50</v>
      </c>
      <c r="C12" s="1"/>
      <c r="E12" s="540">
        <v>3907</v>
      </c>
      <c r="F12" s="1">
        <f>IF(G18 = 3907,240,0)</f>
        <v>240</v>
      </c>
      <c r="G12" s="1">
        <v>240</v>
      </c>
      <c r="I12" s="1"/>
      <c r="J12" s="1"/>
      <c r="K12" s="1"/>
      <c r="L12" s="1"/>
      <c r="M12" s="1"/>
      <c r="N12" s="1"/>
      <c r="O12" s="1"/>
      <c r="S12" s="1"/>
      <c r="U12" s="1"/>
      <c r="W12" s="1"/>
      <c r="X12" s="1"/>
      <c r="Y12" s="1"/>
      <c r="Z12" s="1"/>
      <c r="AA12" s="1"/>
      <c r="AC12" s="1"/>
      <c r="AE12" s="1"/>
      <c r="AF12" s="1"/>
      <c r="AR12" s="1"/>
      <c r="AT12" s="1"/>
    </row>
    <row r="13" spans="1:47" ht="13.95" hidden="1" customHeight="1" x14ac:dyDescent="0.25">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t="13.95" hidden="1" customHeight="1" x14ac:dyDescent="0.25">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t="13.95" hidden="1" customHeight="1" x14ac:dyDescent="0.25">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95" hidden="1" customHeight="1" thickBot="1" x14ac:dyDescent="0.3">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3" ht="18.600000000000001" hidden="1" thickTop="1" thickBot="1" x14ac:dyDescent="0.35">
      <c r="A17" s="1"/>
      <c r="B17" s="2"/>
      <c r="C17" s="1"/>
      <c r="E17" s="1"/>
      <c r="F17" s="607" t="s">
        <v>134</v>
      </c>
      <c r="G17" s="608"/>
      <c r="I17" s="1"/>
      <c r="J17" s="1"/>
      <c r="K17" s="1"/>
      <c r="L17" s="1"/>
      <c r="M17" s="1"/>
      <c r="N17" s="1"/>
      <c r="O17" s="1"/>
      <c r="S17" s="1"/>
      <c r="U17" s="1"/>
      <c r="W17" s="1"/>
      <c r="X17" s="1"/>
      <c r="Y17" s="1"/>
      <c r="Z17" s="1"/>
      <c r="AA17" s="1"/>
      <c r="AC17" s="1"/>
      <c r="AE17" s="1"/>
      <c r="AF17" s="387"/>
      <c r="AG17" s="388"/>
      <c r="AH17" s="620" t="s">
        <v>75</v>
      </c>
      <c r="AI17" s="621"/>
      <c r="AJ17" s="624" t="s">
        <v>91</v>
      </c>
      <c r="AK17" s="625"/>
      <c r="AL17" s="625"/>
      <c r="AM17" s="626"/>
      <c r="AR17" s="1"/>
      <c r="AT17" s="1"/>
    </row>
    <row r="18" spans="1:63" ht="16.8" thickTop="1" thickBot="1" x14ac:dyDescent="0.3">
      <c r="A18" s="1"/>
      <c r="C18" s="1"/>
      <c r="E18" s="1"/>
      <c r="F18" s="541" t="s">
        <v>133</v>
      </c>
      <c r="G18" s="542">
        <v>3907</v>
      </c>
      <c r="I18" s="1"/>
      <c r="J18" s="595" t="s">
        <v>86</v>
      </c>
      <c r="K18" s="628"/>
      <c r="L18" s="595" t="s">
        <v>87</v>
      </c>
      <c r="M18" s="628"/>
      <c r="N18" s="606"/>
      <c r="O18" s="606"/>
      <c r="S18" s="1"/>
      <c r="U18" s="1"/>
      <c r="W18" s="1"/>
      <c r="X18" s="1"/>
      <c r="Y18" s="1"/>
      <c r="Z18" s="1"/>
      <c r="AA18" s="1"/>
      <c r="AC18" s="1"/>
      <c r="AE18" s="1"/>
      <c r="AF18" s="627" t="s">
        <v>39</v>
      </c>
      <c r="AG18" s="627"/>
      <c r="AH18" s="622"/>
      <c r="AI18" s="623"/>
      <c r="AJ18" s="618" t="s">
        <v>89</v>
      </c>
      <c r="AK18" s="619"/>
      <c r="AL18" s="618" t="s">
        <v>90</v>
      </c>
      <c r="AM18" s="619"/>
      <c r="AN18" s="616"/>
      <c r="AO18" s="617"/>
      <c r="AR18" s="1"/>
      <c r="AT18" s="1"/>
    </row>
    <row r="19" spans="1:63" ht="96.6" customHeight="1" thickTop="1" thickBot="1" x14ac:dyDescent="0.3">
      <c r="A19" s="393" t="s">
        <v>122</v>
      </c>
      <c r="B19" s="599" t="s">
        <v>5</v>
      </c>
      <c r="C19" s="599"/>
      <c r="D19" s="600" t="s">
        <v>6</v>
      </c>
      <c r="E19" s="600"/>
      <c r="F19" s="600" t="s">
        <v>135</v>
      </c>
      <c r="G19" s="600"/>
      <c r="H19" s="601" t="s">
        <v>123</v>
      </c>
      <c r="I19" s="593"/>
      <c r="J19" s="603" t="s">
        <v>120</v>
      </c>
      <c r="K19" s="603"/>
      <c r="L19" s="602" t="s">
        <v>120</v>
      </c>
      <c r="M19" s="602"/>
      <c r="N19" s="605" t="s">
        <v>119</v>
      </c>
      <c r="O19" s="590"/>
      <c r="P19" s="593" t="s">
        <v>118</v>
      </c>
      <c r="Q19" s="594"/>
      <c r="R19" s="597" t="s">
        <v>117</v>
      </c>
      <c r="S19" s="598"/>
      <c r="T19" s="604" t="s">
        <v>116</v>
      </c>
      <c r="U19" s="613"/>
      <c r="V19" s="597" t="s">
        <v>8</v>
      </c>
      <c r="W19" s="598"/>
      <c r="X19" s="571" t="s">
        <v>115</v>
      </c>
      <c r="Y19" s="572"/>
      <c r="Z19" s="589" t="s">
        <v>114</v>
      </c>
      <c r="AA19" s="590"/>
      <c r="AB19" s="593" t="s">
        <v>113</v>
      </c>
      <c r="AC19" s="594"/>
      <c r="AD19" s="597" t="s">
        <v>112</v>
      </c>
      <c r="AE19" s="598"/>
      <c r="AF19" s="571" t="s">
        <v>72</v>
      </c>
      <c r="AG19" s="572"/>
      <c r="AH19" s="589" t="s">
        <v>72</v>
      </c>
      <c r="AI19" s="605"/>
      <c r="AJ19" s="581" t="s">
        <v>72</v>
      </c>
      <c r="AK19" s="572"/>
      <c r="AL19" s="589" t="s">
        <v>72</v>
      </c>
      <c r="AM19" s="612"/>
      <c r="AN19" s="610" t="s">
        <v>56</v>
      </c>
      <c r="AO19" s="611"/>
      <c r="AP19" s="589" t="s">
        <v>111</v>
      </c>
      <c r="AQ19" s="590"/>
      <c r="AR19" s="571" t="s">
        <v>67</v>
      </c>
      <c r="AS19" s="572"/>
      <c r="AT19" s="589" t="s">
        <v>10</v>
      </c>
      <c r="AU19" s="590"/>
      <c r="AV19" s="601" t="s">
        <v>104</v>
      </c>
      <c r="AW19" s="601"/>
      <c r="AX19" s="609" t="s">
        <v>59</v>
      </c>
      <c r="AY19" s="609"/>
      <c r="AZ19" s="571" t="s">
        <v>110</v>
      </c>
      <c r="BA19" s="572"/>
      <c r="BB19" s="589" t="s">
        <v>108</v>
      </c>
      <c r="BC19" s="590"/>
      <c r="BD19" s="571" t="s">
        <v>107</v>
      </c>
      <c r="BE19" s="572"/>
      <c r="BF19" s="589" t="s">
        <v>121</v>
      </c>
      <c r="BG19" s="590"/>
      <c r="BH19" s="589" t="s">
        <v>109</v>
      </c>
      <c r="BI19" s="590"/>
      <c r="BJ19" s="589" t="s">
        <v>109</v>
      </c>
      <c r="BK19" s="590"/>
    </row>
    <row r="20" spans="1:63" ht="24" thickTop="1" thickBot="1" x14ac:dyDescent="0.3">
      <c r="A20" s="394" t="s">
        <v>136</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c r="BJ20" s="67" t="s">
        <v>37</v>
      </c>
      <c r="BK20" s="85" t="s">
        <v>38</v>
      </c>
    </row>
    <row r="21" spans="1:63" ht="13.8" thickTop="1" x14ac:dyDescent="0.25">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c r="BJ21" s="629"/>
      <c r="BK21" s="630"/>
    </row>
    <row r="22" spans="1:63" x14ac:dyDescent="0.25">
      <c r="A22" s="20" t="s">
        <v>40</v>
      </c>
      <c r="B22" s="377">
        <f>A4+B5+B7+B14+IF(A4=0,-25,0)</f>
        <v>76.875</v>
      </c>
      <c r="C22" s="348">
        <f>B22*1.03</f>
        <v>79.181250000000006</v>
      </c>
      <c r="D22" s="18">
        <f>A4+B5+B6+B7+B14</f>
        <v>101.875</v>
      </c>
      <c r="E22" s="436">
        <f>D22*1.03</f>
        <v>104.93125000000001</v>
      </c>
      <c r="F22" s="18">
        <f>A4+B5+B6+B7+B14+F38</f>
        <v>341.875</v>
      </c>
      <c r="G22" s="436">
        <f>F22*1.03</f>
        <v>352.13125000000002</v>
      </c>
      <c r="H22" s="353">
        <f>A4+B5+B6+B7+B14</f>
        <v>101.875</v>
      </c>
      <c r="I22" s="372">
        <f>H22*1.03</f>
        <v>104.93125000000001</v>
      </c>
      <c r="J22" s="124">
        <f>A4+B5+B6+B7+C10+B14</f>
        <v>201.875</v>
      </c>
      <c r="K22" s="436">
        <f>J22*1.03</f>
        <v>207.93125000000001</v>
      </c>
      <c r="L22" s="353">
        <f>A4+B5+B6+B7+B10+B14</f>
        <v>251.875</v>
      </c>
      <c r="M22" s="366">
        <f>L22*1.03</f>
        <v>259.43125000000003</v>
      </c>
      <c r="N22" s="69">
        <f>B16</f>
        <v>150</v>
      </c>
      <c r="O22" s="98">
        <f>N22*1.03</f>
        <v>154.5</v>
      </c>
      <c r="P22" s="353">
        <f>A4</f>
        <v>25</v>
      </c>
      <c r="Q22" s="416">
        <f>P22*1.04</f>
        <v>26</v>
      </c>
      <c r="R22" s="80">
        <f>A4+B5+B6+B7+B14</f>
        <v>101.875</v>
      </c>
      <c r="S22" s="98">
        <f>(R22*1.03)</f>
        <v>104.93125000000001</v>
      </c>
      <c r="T22" s="353">
        <f>A4+B5+B6+B7+B14</f>
        <v>101.875</v>
      </c>
      <c r="U22" s="416">
        <f>T22*1.03</f>
        <v>104.93125000000001</v>
      </c>
      <c r="V22" s="80">
        <f>A4+B5+B6+B7+B14</f>
        <v>101.875</v>
      </c>
      <c r="W22" s="98">
        <f>V22*1.03</f>
        <v>104.93125000000001</v>
      </c>
      <c r="X22" s="353">
        <f>A4+B5+B6+B7+B12+B14</f>
        <v>151.875</v>
      </c>
      <c r="Y22" s="405">
        <f>X22*1.03</f>
        <v>156.43125000000001</v>
      </c>
      <c r="Z22" s="80">
        <f>A4+B5+B6+B7+B14</f>
        <v>101.875</v>
      </c>
      <c r="AA22" s="98">
        <f>Z22*1.03</f>
        <v>104.93125000000001</v>
      </c>
      <c r="AB22" s="353">
        <f>A4+B5+B6+B7+B14</f>
        <v>101.875</v>
      </c>
      <c r="AC22" s="416">
        <f>AB22*1.03</f>
        <v>104.93125000000001</v>
      </c>
      <c r="AD22" s="80">
        <f>A4+B5+B6+B7+B14</f>
        <v>101.875</v>
      </c>
      <c r="AE22" s="98">
        <f>AD22*1.03</f>
        <v>104.93125000000001</v>
      </c>
      <c r="AF22" s="353">
        <f>A4+B5+B6+B7+B8+B9</f>
        <v>213.875</v>
      </c>
      <c r="AG22" s="416">
        <f>AF22*1.03</f>
        <v>220.29125000000002</v>
      </c>
      <c r="AH22" s="80">
        <f>A4+B5+B6+B7+B8+B9+B14</f>
        <v>213.875</v>
      </c>
      <c r="AI22" s="102">
        <f>AH22*1.03</f>
        <v>220.29125000000002</v>
      </c>
      <c r="AJ22" s="361">
        <f>A4+B5+B6+B7+B8+B9+B14</f>
        <v>213.875</v>
      </c>
      <c r="AK22" s="416">
        <f>AJ22*1.03</f>
        <v>220.29125000000002</v>
      </c>
      <c r="AL22" s="428">
        <f>A4+B5+B6+B7+B8+B9+B14+B15</f>
        <v>238.875</v>
      </c>
      <c r="AM22" s="113">
        <f>AL22*1.03</f>
        <v>246.04125000000002</v>
      </c>
      <c r="AN22" s="353">
        <f>A4+B5+B7+B14</f>
        <v>76.875</v>
      </c>
      <c r="AO22" s="416">
        <f>AN22*1.03</f>
        <v>79.181250000000006</v>
      </c>
      <c r="AP22" s="80">
        <f>A4</f>
        <v>25</v>
      </c>
      <c r="AQ22" s="98">
        <f>AP22*1.03</f>
        <v>25.75</v>
      </c>
      <c r="AR22" s="353">
        <f>B13</f>
        <v>41</v>
      </c>
      <c r="AS22" s="416">
        <f>AR22*1.03</f>
        <v>42.230000000000004</v>
      </c>
      <c r="AT22" s="80">
        <f>A4+B5+B6+B7+B13+B14</f>
        <v>142.875</v>
      </c>
      <c r="AU22" s="98">
        <f>AT22*1.03</f>
        <v>147.16125</v>
      </c>
      <c r="AV22" s="353">
        <f>A4+B5+B6+B7+B14</f>
        <v>101.875</v>
      </c>
      <c r="AW22" s="416">
        <f>AV22*1.03</f>
        <v>104.93125000000001</v>
      </c>
      <c r="AX22" s="80">
        <f>A4</f>
        <v>25</v>
      </c>
      <c r="AY22" s="98">
        <f>AX22*1.03</f>
        <v>25.75</v>
      </c>
      <c r="AZ22" s="353">
        <f>B4+B5+B6+B7+B14</f>
        <v>76.875</v>
      </c>
      <c r="BA22" s="416">
        <f>AZ22*1.03</f>
        <v>79.181250000000006</v>
      </c>
      <c r="BB22" s="80">
        <f>A4</f>
        <v>25</v>
      </c>
      <c r="BC22" s="98">
        <f>BB22*1.03</f>
        <v>25.75</v>
      </c>
      <c r="BD22" s="353">
        <f>A4+B5+B6+B7+B14</f>
        <v>101.875</v>
      </c>
      <c r="BE22" s="416">
        <f>BD22*1.03</f>
        <v>104.93125000000001</v>
      </c>
      <c r="BF22" s="428">
        <f>A4+B5+B6+B7+B14</f>
        <v>101.875</v>
      </c>
      <c r="BG22" s="98">
        <f>BF22*1.03</f>
        <v>104.93125000000001</v>
      </c>
      <c r="BH22" s="519">
        <f>A4+D5+D6+D7+D14</f>
        <v>25</v>
      </c>
      <c r="BI22" s="416">
        <f>BH22*1.03</f>
        <v>25.75</v>
      </c>
      <c r="BJ22" s="631">
        <f>A4+F5+F6+F7+F14</f>
        <v>25</v>
      </c>
      <c r="BK22" s="632">
        <f>BJ22*1.03</f>
        <v>25.75</v>
      </c>
    </row>
    <row r="23" spans="1:63" x14ac:dyDescent="0.25">
      <c r="A23" s="20"/>
      <c r="B23" s="378"/>
      <c r="C23" s="153"/>
      <c r="D23" s="7"/>
      <c r="E23" s="437"/>
      <c r="F23" s="7"/>
      <c r="G23" s="437"/>
      <c r="H23" s="431"/>
      <c r="I23" s="168"/>
      <c r="J23" s="125"/>
      <c r="K23" s="437"/>
      <c r="L23" s="431"/>
      <c r="M23" s="389"/>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c r="BJ23" s="633"/>
      <c r="BK23" s="634"/>
    </row>
    <row r="24" spans="1:63" x14ac:dyDescent="0.25">
      <c r="A24" s="21" t="s">
        <v>58</v>
      </c>
      <c r="B24" s="379"/>
      <c r="C24" s="165">
        <f>C22/A2</f>
        <v>19.795312500000001</v>
      </c>
      <c r="D24" s="17"/>
      <c r="E24" s="438">
        <f>E22/A2</f>
        <v>26.232812500000001</v>
      </c>
      <c r="F24" s="17"/>
      <c r="G24" s="438">
        <f>G22/A2</f>
        <v>88.032812500000006</v>
      </c>
      <c r="H24" s="354"/>
      <c r="I24" s="169">
        <f>I22/A2</f>
        <v>26.232812500000001</v>
      </c>
      <c r="J24" s="126"/>
      <c r="K24" s="438">
        <f>K22/A2</f>
        <v>51.982812500000001</v>
      </c>
      <c r="L24" s="354"/>
      <c r="M24" s="183">
        <f>M22/A2</f>
        <v>64.857812500000009</v>
      </c>
      <c r="N24" s="71"/>
      <c r="O24" s="88">
        <f>O22/A2</f>
        <v>38.625</v>
      </c>
      <c r="P24" s="354"/>
      <c r="Q24" s="195">
        <f>Q22/A2</f>
        <v>6.5</v>
      </c>
      <c r="R24" s="71"/>
      <c r="S24" s="88">
        <f>S22/A2</f>
        <v>26.232812500000001</v>
      </c>
      <c r="T24" s="354"/>
      <c r="U24" s="195">
        <f>U22/A2</f>
        <v>26.232812500000001</v>
      </c>
      <c r="V24" s="71"/>
      <c r="W24" s="88">
        <f>W22/A2</f>
        <v>26.232812500000001</v>
      </c>
      <c r="X24" s="354"/>
      <c r="Y24" s="407">
        <f>Y22/A2</f>
        <v>39.107812500000001</v>
      </c>
      <c r="Z24" s="71"/>
      <c r="AA24" s="88">
        <f>AA22/A2</f>
        <v>26.232812500000001</v>
      </c>
      <c r="AB24" s="354"/>
      <c r="AC24" s="195">
        <f>AC22/A2</f>
        <v>26.232812500000001</v>
      </c>
      <c r="AD24" s="71"/>
      <c r="AE24" s="88">
        <f>AE22/A2</f>
        <v>26.232812500000001</v>
      </c>
      <c r="AF24" s="354"/>
      <c r="AG24" s="195">
        <f>AG22/A2</f>
        <v>55.072812500000005</v>
      </c>
      <c r="AH24" s="71"/>
      <c r="AI24" s="104">
        <f>AI22/A2</f>
        <v>55.072812500000005</v>
      </c>
      <c r="AJ24" s="362"/>
      <c r="AK24" s="195">
        <f>AK22/A2</f>
        <v>55.072812500000005</v>
      </c>
      <c r="AL24" s="71"/>
      <c r="AM24" s="115">
        <f>AM22/A2</f>
        <v>61.510312500000005</v>
      </c>
      <c r="AN24" s="354"/>
      <c r="AO24" s="195">
        <f>AO22/A2</f>
        <v>19.795312500000001</v>
      </c>
      <c r="AP24" s="71"/>
      <c r="AQ24" s="88">
        <f>AQ22/A2</f>
        <v>6.4375</v>
      </c>
      <c r="AR24" s="354"/>
      <c r="AS24" s="195">
        <f>AS26</f>
        <v>10.557500000000001</v>
      </c>
      <c r="AT24" s="71"/>
      <c r="AU24" s="88">
        <f>AU22/A2</f>
        <v>36.790312499999999</v>
      </c>
      <c r="AV24" s="354"/>
      <c r="AW24" s="195">
        <f>AW22/A2</f>
        <v>26.232812500000001</v>
      </c>
      <c r="AX24" s="71"/>
      <c r="AY24" s="88">
        <f>AY22/A2</f>
        <v>6.4375</v>
      </c>
      <c r="AZ24" s="354"/>
      <c r="BA24" s="195">
        <f>BA22/A2</f>
        <v>19.795312500000001</v>
      </c>
      <c r="BB24" s="71"/>
      <c r="BC24" s="88">
        <f>BC22/A2</f>
        <v>6.4375</v>
      </c>
      <c r="BD24" s="354"/>
      <c r="BE24" s="195">
        <f>BE22/A2</f>
        <v>26.232812500000001</v>
      </c>
      <c r="BF24" s="71"/>
      <c r="BG24" s="88">
        <f>BG22/A2</f>
        <v>26.232812500000001</v>
      </c>
      <c r="BH24" s="354"/>
      <c r="BI24" s="520">
        <f>BI22/A2</f>
        <v>6.4375</v>
      </c>
      <c r="BJ24" s="635"/>
      <c r="BK24" s="636">
        <f>BK22/A2</f>
        <v>6.4375</v>
      </c>
    </row>
    <row r="25" spans="1:63" ht="13.8" thickBot="1" x14ac:dyDescent="0.3">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c r="BJ25" s="637"/>
      <c r="BK25" s="638"/>
    </row>
    <row r="26" spans="1:63" ht="13.8" thickBot="1" x14ac:dyDescent="0.3">
      <c r="A26" s="44" t="s">
        <v>19</v>
      </c>
      <c r="B26" s="161">
        <f>SUM(B28:B40)</f>
        <v>51.875</v>
      </c>
      <c r="C26" s="161">
        <f>SUM(C27:C40)</f>
        <v>13.545312500000001</v>
      </c>
      <c r="D26" s="41">
        <f t="shared" ref="D26:N26" si="0">SUM(D28:D40)</f>
        <v>76.875</v>
      </c>
      <c r="E26" s="440">
        <f t="shared" si="0"/>
        <v>26.232812500000001</v>
      </c>
      <c r="F26" s="41">
        <f>SUM(F28:F41)</f>
        <v>316.875</v>
      </c>
      <c r="G26" s="440">
        <f>SUM(G28:G41)</f>
        <v>141.78281250000001</v>
      </c>
      <c r="H26" s="432">
        <f t="shared" si="0"/>
        <v>76.875</v>
      </c>
      <c r="I26" s="171">
        <f t="shared" si="0"/>
        <v>19.982812500000001</v>
      </c>
      <c r="J26" s="128">
        <f t="shared" si="0"/>
        <v>176.875</v>
      </c>
      <c r="K26" s="440">
        <f t="shared" si="0"/>
        <v>45.732812500000001</v>
      </c>
      <c r="L26" s="432">
        <f t="shared" si="0"/>
        <v>226.875</v>
      </c>
      <c r="M26" s="179">
        <f t="shared" si="0"/>
        <v>58.607812500000009</v>
      </c>
      <c r="N26" s="73">
        <f t="shared" si="0"/>
        <v>150</v>
      </c>
      <c r="O26" s="467">
        <f>SUM(O28:O37)</f>
        <v>38.625</v>
      </c>
      <c r="P26" s="203"/>
      <c r="Q26" s="419"/>
      <c r="R26" s="73">
        <f>SUM(R28:R40)</f>
        <v>76.875</v>
      </c>
      <c r="S26" s="90">
        <f>SUM(S28:S40)</f>
        <v>19.982812500000001</v>
      </c>
      <c r="T26" s="203">
        <f>SUM(T28:T40)</f>
        <v>76.875</v>
      </c>
      <c r="U26" s="419">
        <f t="shared" ref="U26:AB26" si="1">SUM(U27:U40)</f>
        <v>19.982812500000001</v>
      </c>
      <c r="V26" s="73">
        <f t="shared" si="1"/>
        <v>76.875</v>
      </c>
      <c r="W26" s="90">
        <f t="shared" si="1"/>
        <v>19.982812500000001</v>
      </c>
      <c r="X26" s="203">
        <f t="shared" si="1"/>
        <v>126.875</v>
      </c>
      <c r="Y26" s="409">
        <f t="shared" si="1"/>
        <v>32.857812500000001</v>
      </c>
      <c r="Z26" s="73">
        <f t="shared" si="1"/>
        <v>76.875</v>
      </c>
      <c r="AA26" s="90">
        <f t="shared" si="1"/>
        <v>19.982812500000001</v>
      </c>
      <c r="AB26" s="203">
        <f t="shared" si="1"/>
        <v>76.875</v>
      </c>
      <c r="AC26" s="419">
        <f>SUM(AC28:AC40)</f>
        <v>19.982812500000001</v>
      </c>
      <c r="AD26" s="73">
        <f t="shared" ref="AD26:AI26" si="2">SUM(AD27:AD40)</f>
        <v>76.875</v>
      </c>
      <c r="AE26" s="90">
        <f t="shared" si="2"/>
        <v>19.982812500000001</v>
      </c>
      <c r="AF26" s="203">
        <f t="shared" si="2"/>
        <v>188.875</v>
      </c>
      <c r="AG26" s="419">
        <f t="shared" si="2"/>
        <v>48.822812500000005</v>
      </c>
      <c r="AH26" s="73">
        <f t="shared" si="2"/>
        <v>188.875</v>
      </c>
      <c r="AI26" s="106">
        <f t="shared" si="2"/>
        <v>48.822812500000005</v>
      </c>
      <c r="AJ26" s="189">
        <f>SUM(AH27:AH40)</f>
        <v>188.875</v>
      </c>
      <c r="AK26" s="419">
        <f>SUM(AK27:AK40)</f>
        <v>48.822812500000005</v>
      </c>
      <c r="AL26" s="73">
        <f>SUM(AJ27:AJ40)</f>
        <v>188.875</v>
      </c>
      <c r="AM26" s="117">
        <f>SUM(AM27:AM40)</f>
        <v>49.010312500000005</v>
      </c>
      <c r="AN26" s="203">
        <f>SUM(AN27:AN40)</f>
        <v>51.875</v>
      </c>
      <c r="AO26" s="419">
        <f>SUM(AO27:AO40)</f>
        <v>13.545312500000001</v>
      </c>
      <c r="AP26" s="73"/>
      <c r="AQ26" s="90"/>
      <c r="AR26" s="203">
        <f>SUM(AR27:AR40)</f>
        <v>41</v>
      </c>
      <c r="AS26" s="419">
        <f>SUM(AS27:AS40)</f>
        <v>10.557500000000001</v>
      </c>
      <c r="AT26" s="73">
        <f>SUM(AT27:AT40)</f>
        <v>117.875</v>
      </c>
      <c r="AU26" s="90">
        <f>SUM(AU27:AU40)</f>
        <v>30.540312499999999</v>
      </c>
      <c r="AV26" s="203">
        <f t="shared" ref="AV26:BA26" si="3">SUM(AV28:AV40)</f>
        <v>76.875</v>
      </c>
      <c r="AW26" s="419">
        <f t="shared" si="3"/>
        <v>19.982812500000001</v>
      </c>
      <c r="AX26" s="73">
        <f t="shared" si="3"/>
        <v>0</v>
      </c>
      <c r="AY26" s="90">
        <f t="shared" si="3"/>
        <v>0.1875</v>
      </c>
      <c r="AZ26" s="203">
        <f t="shared" si="3"/>
        <v>76.875</v>
      </c>
      <c r="BA26" s="419">
        <f t="shared" si="3"/>
        <v>19.795312500000001</v>
      </c>
      <c r="BB26" s="489"/>
      <c r="BC26" s="486"/>
      <c r="BD26" s="203">
        <f t="shared" ref="BD26:BI26" si="4">SUM(BD27:BD40)</f>
        <v>76.875</v>
      </c>
      <c r="BE26" s="419">
        <f t="shared" si="4"/>
        <v>19.795312500000001</v>
      </c>
      <c r="BF26" s="73">
        <f t="shared" si="4"/>
        <v>76.875</v>
      </c>
      <c r="BG26" s="90">
        <f t="shared" si="4"/>
        <v>19.982812500000001</v>
      </c>
      <c r="BH26" s="489">
        <f t="shared" si="4"/>
        <v>0</v>
      </c>
      <c r="BI26" s="486">
        <f t="shared" si="4"/>
        <v>0.1875</v>
      </c>
      <c r="BJ26" s="639">
        <f t="shared" ref="BJ26:BK26" si="5">SUM(BJ27:BJ40)</f>
        <v>0</v>
      </c>
      <c r="BK26" s="640">
        <f t="shared" si="5"/>
        <v>0.1875</v>
      </c>
    </row>
    <row r="27" spans="1:63" x14ac:dyDescent="0.25">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c r="BJ27" s="641"/>
      <c r="BK27" s="642"/>
    </row>
    <row r="28" spans="1:63" x14ac:dyDescent="0.25">
      <c r="A28" s="23" t="s">
        <v>124</v>
      </c>
      <c r="B28" s="516"/>
      <c r="C28" s="515">
        <f>(C22-B22)/A2</f>
        <v>0.57656250000000142</v>
      </c>
      <c r="D28" s="7"/>
      <c r="E28" s="437">
        <f>(E22-B22)/A2</f>
        <v>7.0140625000000014</v>
      </c>
      <c r="F28" s="7"/>
      <c r="G28" s="437">
        <f>(G22-D22)/A2</f>
        <v>62.564062500000006</v>
      </c>
      <c r="H28" s="431"/>
      <c r="I28" s="168">
        <f>(I22-H22)/A2</f>
        <v>0.76406250000000142</v>
      </c>
      <c r="J28" s="125"/>
      <c r="K28" s="437">
        <f>(K22-J22)/A2</f>
        <v>1.5140625000000014</v>
      </c>
      <c r="L28" s="431"/>
      <c r="M28" s="389">
        <f>(M22-L22)/A2</f>
        <v>1.8890625000000085</v>
      </c>
      <c r="N28" s="70"/>
      <c r="O28" s="87">
        <f>(O22-N22)/A2</f>
        <v>1.125</v>
      </c>
      <c r="P28" s="477"/>
      <c r="Q28" s="510">
        <f>Q22/A2</f>
        <v>6.5</v>
      </c>
      <c r="R28" s="70"/>
      <c r="S28" s="87">
        <f>(S22-R22)/A2</f>
        <v>0.76406250000000142</v>
      </c>
      <c r="T28" s="204"/>
      <c r="U28" s="417">
        <f>(U22-T22)/A2</f>
        <v>0.76406250000000142</v>
      </c>
      <c r="V28" s="70"/>
      <c r="W28" s="87">
        <f>(W22-V22)/A2</f>
        <v>0.76406250000000142</v>
      </c>
      <c r="X28" s="204"/>
      <c r="Y28" s="406">
        <f>(Y22-X22)/A2</f>
        <v>1.1390625000000014</v>
      </c>
      <c r="Z28" s="70"/>
      <c r="AA28" s="87">
        <f>(AA22-Z22)/A2</f>
        <v>0.76406250000000142</v>
      </c>
      <c r="AB28" s="204"/>
      <c r="AC28" s="417">
        <f>(AC22-AB22)/A2</f>
        <v>0.76406250000000142</v>
      </c>
      <c r="AD28" s="70"/>
      <c r="AE28" s="87">
        <f>(AE22-AD22)/A2</f>
        <v>0.76406250000000142</v>
      </c>
      <c r="AF28" s="204"/>
      <c r="AG28" s="417">
        <f>(AG22-AF22)/A2</f>
        <v>1.6040625000000048</v>
      </c>
      <c r="AH28" s="70"/>
      <c r="AI28" s="103">
        <f>(AI22-AH22)/A2</f>
        <v>1.6040625000000048</v>
      </c>
      <c r="AJ28" s="187"/>
      <c r="AK28" s="417">
        <f>(AK22-AJ22)/A2</f>
        <v>1.6040625000000048</v>
      </c>
      <c r="AL28" s="70"/>
      <c r="AM28" s="114">
        <f>(AM22-AL22)/A2</f>
        <v>1.7915625000000048</v>
      </c>
      <c r="AN28" s="204"/>
      <c r="AO28" s="417">
        <f>(AO22-AN22)/A2</f>
        <v>0.57656250000000142</v>
      </c>
      <c r="AP28" s="70"/>
      <c r="AQ28" s="87">
        <f>(AQ22-AP22)/A2</f>
        <v>0.1875</v>
      </c>
      <c r="AR28" s="204"/>
      <c r="AS28" s="417">
        <f>(AS22-AR22)/A2</f>
        <v>0.30750000000000099</v>
      </c>
      <c r="AT28" s="70"/>
      <c r="AU28" s="87">
        <f>(AU22-AT22)/A2</f>
        <v>1.0715624999999989</v>
      </c>
      <c r="AV28" s="204"/>
      <c r="AW28" s="417">
        <f>(AW22-AV22)/A2</f>
        <v>0.76406250000000142</v>
      </c>
      <c r="AX28" s="70"/>
      <c r="AY28" s="87">
        <f>(AY22-AX22)/A2</f>
        <v>0.1875</v>
      </c>
      <c r="AZ28" s="204"/>
      <c r="BA28" s="417">
        <f>(BA22-AZ22)/A2</f>
        <v>0.57656250000000142</v>
      </c>
      <c r="BB28" s="70"/>
      <c r="BC28" s="87">
        <f>(BC22-BB22)/A2</f>
        <v>0.1875</v>
      </c>
      <c r="BD28" s="204"/>
      <c r="BE28" s="417">
        <f>(C22-B22)/A2</f>
        <v>0.57656250000000142</v>
      </c>
      <c r="BF28" s="70"/>
      <c r="BG28" s="87">
        <f>(BG22-BF22)/A2</f>
        <v>0.76406250000000142</v>
      </c>
      <c r="BH28" s="204"/>
      <c r="BI28" s="417">
        <f>(BI22-BH22)/A2</f>
        <v>0.1875</v>
      </c>
      <c r="BJ28" s="633"/>
      <c r="BK28" s="634">
        <f>(BK22-BJ22)/A2</f>
        <v>0.1875</v>
      </c>
    </row>
    <row r="29" spans="1:63" x14ac:dyDescent="0.25">
      <c r="A29" s="24" t="s">
        <v>68</v>
      </c>
      <c r="B29" s="378"/>
      <c r="C29" s="153"/>
      <c r="D29" s="515">
        <f>B6</f>
        <v>25</v>
      </c>
      <c r="E29" s="510">
        <f>B6/A2</f>
        <v>6.25</v>
      </c>
      <c r="F29" s="515">
        <f>B6</f>
        <v>25</v>
      </c>
      <c r="G29" s="510">
        <f>B6/A2</f>
        <v>6.25</v>
      </c>
      <c r="H29" s="446">
        <f>B6</f>
        <v>25</v>
      </c>
      <c r="I29" s="373">
        <f>B6/A2</f>
        <v>6.25</v>
      </c>
      <c r="J29" s="125">
        <f>B6</f>
        <v>25</v>
      </c>
      <c r="K29" s="437">
        <f>B6/A2</f>
        <v>6.25</v>
      </c>
      <c r="L29" s="431">
        <f>B6</f>
        <v>25</v>
      </c>
      <c r="M29" s="389">
        <f>B6/A2</f>
        <v>6.25</v>
      </c>
      <c r="N29" s="70"/>
      <c r="O29" s="87"/>
      <c r="P29" s="204"/>
      <c r="Q29" s="417"/>
      <c r="R29" s="70">
        <f>B6</f>
        <v>25</v>
      </c>
      <c r="S29" s="87">
        <f>B6/A2</f>
        <v>6.25</v>
      </c>
      <c r="T29" s="204">
        <f>B6</f>
        <v>25</v>
      </c>
      <c r="U29" s="417">
        <f>B6/A2</f>
        <v>6.25</v>
      </c>
      <c r="V29" s="70">
        <f>B6</f>
        <v>25</v>
      </c>
      <c r="W29" s="87">
        <f>B6/A2</f>
        <v>6.25</v>
      </c>
      <c r="X29" s="204">
        <f>B6</f>
        <v>25</v>
      </c>
      <c r="Y29" s="406">
        <f>B6/A2</f>
        <v>6.25</v>
      </c>
      <c r="Z29" s="70">
        <f>B6</f>
        <v>25</v>
      </c>
      <c r="AA29" s="87">
        <f>B6/A2</f>
        <v>6.25</v>
      </c>
      <c r="AB29" s="204">
        <f>B6</f>
        <v>25</v>
      </c>
      <c r="AC29" s="417">
        <f>B6/A2</f>
        <v>6.25</v>
      </c>
      <c r="AD29" s="70">
        <f>B6</f>
        <v>25</v>
      </c>
      <c r="AE29" s="87">
        <f>B6/A2</f>
        <v>6.25</v>
      </c>
      <c r="AF29" s="204">
        <f>B6</f>
        <v>25</v>
      </c>
      <c r="AG29" s="417">
        <f>B6/A2</f>
        <v>6.25</v>
      </c>
      <c r="AH29" s="70">
        <f>B6</f>
        <v>25</v>
      </c>
      <c r="AI29" s="103">
        <f>B6/A2</f>
        <v>6.25</v>
      </c>
      <c r="AJ29" s="187">
        <f>B6</f>
        <v>25</v>
      </c>
      <c r="AK29" s="417">
        <f>B6/A2</f>
        <v>6.25</v>
      </c>
      <c r="AL29" s="70">
        <f>B6</f>
        <v>25</v>
      </c>
      <c r="AM29" s="114">
        <f>D6/A2</f>
        <v>0</v>
      </c>
      <c r="AN29" s="204"/>
      <c r="AO29" s="417"/>
      <c r="AP29" s="458"/>
      <c r="AQ29" s="457"/>
      <c r="AR29" s="204"/>
      <c r="AS29" s="417"/>
      <c r="AT29" s="477">
        <f>B6</f>
        <v>25</v>
      </c>
      <c r="AU29" s="478">
        <f>B6/A2</f>
        <v>6.25</v>
      </c>
      <c r="AV29" s="477">
        <f>B6</f>
        <v>25</v>
      </c>
      <c r="AW29" s="488">
        <f>B6/A2</f>
        <v>6.25</v>
      </c>
      <c r="AX29" s="479"/>
      <c r="AY29" s="494"/>
      <c r="AZ29" s="204">
        <f>B6</f>
        <v>25</v>
      </c>
      <c r="BA29" s="422">
        <f>B6/A2</f>
        <v>6.25</v>
      </c>
      <c r="BB29" s="400"/>
      <c r="BC29" s="350"/>
      <c r="BD29" s="204">
        <f>B6</f>
        <v>25</v>
      </c>
      <c r="BE29" s="417">
        <f>B6/A2</f>
        <v>6.25</v>
      </c>
      <c r="BF29" s="70">
        <f>B6</f>
        <v>25</v>
      </c>
      <c r="BG29" s="476">
        <f>B6/A2</f>
        <v>6.25</v>
      </c>
      <c r="BH29" s="477"/>
      <c r="BI29" s="488"/>
      <c r="BJ29" s="477"/>
      <c r="BK29" s="488"/>
    </row>
    <row r="30" spans="1:63" x14ac:dyDescent="0.25">
      <c r="A30" s="24" t="s">
        <v>29</v>
      </c>
      <c r="B30" s="378">
        <f>B7+IF(A4=0,-25,0)</f>
        <v>25</v>
      </c>
      <c r="C30" s="153">
        <f>B30/A2</f>
        <v>6.25</v>
      </c>
      <c r="D30" s="7">
        <f>B7</f>
        <v>25</v>
      </c>
      <c r="E30" s="437">
        <f>B7/A2</f>
        <v>6.25</v>
      </c>
      <c r="F30" s="7">
        <f>B7</f>
        <v>25</v>
      </c>
      <c r="G30" s="437">
        <f>B7/A2</f>
        <v>6.25</v>
      </c>
      <c r="H30" s="446">
        <f>B7</f>
        <v>25</v>
      </c>
      <c r="I30" s="373">
        <f>B7/A2</f>
        <v>6.25</v>
      </c>
      <c r="J30" s="125">
        <f>B7</f>
        <v>25</v>
      </c>
      <c r="K30" s="437">
        <f>B7/A2</f>
        <v>6.25</v>
      </c>
      <c r="L30" s="431">
        <f>B7</f>
        <v>25</v>
      </c>
      <c r="M30" s="389">
        <f>B7/A2</f>
        <v>6.25</v>
      </c>
      <c r="N30" s="70"/>
      <c r="O30" s="87"/>
      <c r="P30" s="204"/>
      <c r="Q30" s="417"/>
      <c r="R30" s="70">
        <f>B7</f>
        <v>25</v>
      </c>
      <c r="S30" s="87">
        <f>B7/A2</f>
        <v>6.25</v>
      </c>
      <c r="T30" s="204">
        <f>B7</f>
        <v>25</v>
      </c>
      <c r="U30" s="417">
        <f>B7/A2</f>
        <v>6.25</v>
      </c>
      <c r="V30" s="70">
        <f>B7</f>
        <v>25</v>
      </c>
      <c r="W30" s="87">
        <f>B7/A2</f>
        <v>6.25</v>
      </c>
      <c r="X30" s="204">
        <f>B7</f>
        <v>25</v>
      </c>
      <c r="Y30" s="406">
        <f>B7/A2</f>
        <v>6.25</v>
      </c>
      <c r="Z30" s="70">
        <f>B7</f>
        <v>25</v>
      </c>
      <c r="AA30" s="87">
        <f>B7/A2</f>
        <v>6.25</v>
      </c>
      <c r="AB30" s="204">
        <f>B7</f>
        <v>25</v>
      </c>
      <c r="AC30" s="417">
        <f>B7/A2</f>
        <v>6.25</v>
      </c>
      <c r="AD30" s="70">
        <f>B7</f>
        <v>25</v>
      </c>
      <c r="AE30" s="87">
        <f>B7/A2</f>
        <v>6.25</v>
      </c>
      <c r="AF30" s="204">
        <f>B7</f>
        <v>25</v>
      </c>
      <c r="AG30" s="417">
        <f>B7/A2</f>
        <v>6.25</v>
      </c>
      <c r="AH30" s="70">
        <f>B7</f>
        <v>25</v>
      </c>
      <c r="AI30" s="103">
        <f>B7/A2</f>
        <v>6.25</v>
      </c>
      <c r="AJ30" s="187">
        <f>B7</f>
        <v>25</v>
      </c>
      <c r="AK30" s="417">
        <f>B7/A2</f>
        <v>6.25</v>
      </c>
      <c r="AL30" s="70">
        <f>B7</f>
        <v>25</v>
      </c>
      <c r="AM30" s="135">
        <f>B7/A2</f>
        <v>6.25</v>
      </c>
      <c r="AN30" s="204">
        <f>B7</f>
        <v>25</v>
      </c>
      <c r="AO30" s="417">
        <f>B7/A2</f>
        <v>6.25</v>
      </c>
      <c r="AP30" s="458"/>
      <c r="AQ30" s="457"/>
      <c r="AR30" s="204"/>
      <c r="AS30" s="417"/>
      <c r="AT30" s="477">
        <f>B7</f>
        <v>25</v>
      </c>
      <c r="AU30" s="478">
        <f>B7/A2</f>
        <v>6.25</v>
      </c>
      <c r="AV30" s="477">
        <f>B7</f>
        <v>25</v>
      </c>
      <c r="AW30" s="488">
        <f>B7/A2</f>
        <v>6.25</v>
      </c>
      <c r="AX30" s="479"/>
      <c r="AY30" s="494"/>
      <c r="AZ30" s="204">
        <f>B7</f>
        <v>25</v>
      </c>
      <c r="BA30" s="422">
        <f>B7/A2</f>
        <v>6.25</v>
      </c>
      <c r="BB30" s="400"/>
      <c r="BC30" s="350"/>
      <c r="BD30" s="204">
        <f>B7</f>
        <v>25</v>
      </c>
      <c r="BE30" s="417">
        <f>B7/A2</f>
        <v>6.25</v>
      </c>
      <c r="BF30" s="70">
        <f>B7</f>
        <v>25</v>
      </c>
      <c r="BG30" s="87">
        <f>B7/A2</f>
        <v>6.25</v>
      </c>
      <c r="BH30" s="477"/>
      <c r="BI30" s="478"/>
      <c r="BJ30" s="477"/>
      <c r="BK30" s="478"/>
    </row>
    <row r="31" spans="1:63" x14ac:dyDescent="0.25">
      <c r="A31" s="24" t="s">
        <v>81</v>
      </c>
      <c r="B31" s="378"/>
      <c r="C31" s="153"/>
      <c r="D31" s="7"/>
      <c r="E31" s="437"/>
      <c r="F31" s="7"/>
      <c r="G31" s="437"/>
      <c r="H31" s="431"/>
      <c r="I31" s="168"/>
      <c r="J31" s="125"/>
      <c r="K31" s="437"/>
      <c r="L31" s="431"/>
      <c r="M31" s="389"/>
      <c r="N31" s="70"/>
      <c r="O31" s="87"/>
      <c r="P31" s="204"/>
      <c r="Q31" s="417"/>
      <c r="R31" s="70"/>
      <c r="S31" s="87"/>
      <c r="T31" s="204"/>
      <c r="U31" s="417"/>
      <c r="V31" s="70"/>
      <c r="W31" s="87"/>
      <c r="X31" s="204"/>
      <c r="Y31" s="406"/>
      <c r="Z31" s="70"/>
      <c r="AA31" s="87"/>
      <c r="AB31" s="204"/>
      <c r="AC31" s="417"/>
      <c r="AD31" s="70"/>
      <c r="AE31" s="87"/>
      <c r="AF31" s="479">
        <f>B8</f>
        <v>100</v>
      </c>
      <c r="AG31" s="478">
        <f>B8/A2</f>
        <v>25</v>
      </c>
      <c r="AH31" s="479">
        <f>B8</f>
        <v>100</v>
      </c>
      <c r="AI31" s="504">
        <f>B8/A2</f>
        <v>25</v>
      </c>
      <c r="AJ31" s="505">
        <f>B8</f>
        <v>100</v>
      </c>
      <c r="AK31" s="478">
        <f>B8/A2</f>
        <v>25</v>
      </c>
      <c r="AL31" s="477">
        <f>B8</f>
        <v>100</v>
      </c>
      <c r="AM31" s="503">
        <f>B8/A2</f>
        <v>25</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c r="BJ31" s="633"/>
      <c r="BK31" s="634"/>
    </row>
    <row r="32" spans="1:63" x14ac:dyDescent="0.25">
      <c r="A32" s="24" t="s">
        <v>31</v>
      </c>
      <c r="B32" s="378"/>
      <c r="C32" s="153"/>
      <c r="D32" s="7"/>
      <c r="E32" s="437"/>
      <c r="F32" s="7"/>
      <c r="G32" s="437"/>
      <c r="H32" s="431"/>
      <c r="I32" s="168"/>
      <c r="J32" s="125"/>
      <c r="K32" s="437"/>
      <c r="L32" s="431"/>
      <c r="M32" s="389"/>
      <c r="N32" s="70"/>
      <c r="O32" s="87"/>
      <c r="P32" s="204"/>
      <c r="Q32" s="417"/>
      <c r="R32" s="70"/>
      <c r="S32" s="87"/>
      <c r="T32" s="204"/>
      <c r="U32" s="417"/>
      <c r="V32" s="70"/>
      <c r="W32" s="87"/>
      <c r="X32" s="204"/>
      <c r="Y32" s="406"/>
      <c r="Z32" s="70"/>
      <c r="AA32" s="87"/>
      <c r="AB32" s="204"/>
      <c r="AC32" s="417"/>
      <c r="AD32" s="70"/>
      <c r="AE32" s="87"/>
      <c r="AF32" s="479">
        <f>B9</f>
        <v>12</v>
      </c>
      <c r="AG32" s="478">
        <f>B9/A2</f>
        <v>3</v>
      </c>
      <c r="AH32" s="479">
        <f>B9</f>
        <v>12</v>
      </c>
      <c r="AI32" s="504">
        <f>B9/A2</f>
        <v>3</v>
      </c>
      <c r="AJ32" s="505">
        <f>B9</f>
        <v>12</v>
      </c>
      <c r="AK32" s="478">
        <f>B9/A2</f>
        <v>3</v>
      </c>
      <c r="AL32" s="477">
        <f>B9</f>
        <v>12</v>
      </c>
      <c r="AM32" s="503">
        <f>B9/A2</f>
        <v>3</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c r="BJ32" s="633"/>
      <c r="BK32" s="634"/>
    </row>
    <row r="33" spans="1:63" x14ac:dyDescent="0.25">
      <c r="A33" s="24" t="s">
        <v>88</v>
      </c>
      <c r="B33" s="378"/>
      <c r="C33" s="153"/>
      <c r="D33" s="7"/>
      <c r="E33" s="437"/>
      <c r="F33" s="7"/>
      <c r="G33" s="437"/>
      <c r="H33" s="431"/>
      <c r="I33" s="168"/>
      <c r="J33" s="141">
        <f>C10</f>
        <v>100</v>
      </c>
      <c r="K33" s="442">
        <f>C10/A2</f>
        <v>25</v>
      </c>
      <c r="L33" s="513">
        <f>B10</f>
        <v>150</v>
      </c>
      <c r="M33" s="514">
        <f>B10/A2</f>
        <v>37.5</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c r="BJ33" s="633"/>
      <c r="BK33" s="634"/>
    </row>
    <row r="34" spans="1:63" x14ac:dyDescent="0.25">
      <c r="A34" s="24" t="s">
        <v>42</v>
      </c>
      <c r="B34" s="378"/>
      <c r="C34" s="153"/>
      <c r="D34" s="7"/>
      <c r="E34" s="437"/>
      <c r="F34" s="7"/>
      <c r="G34" s="437"/>
      <c r="H34" s="431"/>
      <c r="I34" s="168"/>
      <c r="J34" s="125"/>
      <c r="K34" s="437"/>
      <c r="L34" s="431"/>
      <c r="M34" s="389"/>
      <c r="N34" s="70"/>
      <c r="O34" s="87"/>
      <c r="P34" s="204"/>
      <c r="Q34" s="417"/>
      <c r="R34" s="70"/>
      <c r="S34" s="87"/>
      <c r="T34" s="204"/>
      <c r="U34" s="417"/>
      <c r="V34" s="70"/>
      <c r="W34" s="87"/>
      <c r="X34" s="479">
        <f>B12</f>
        <v>50</v>
      </c>
      <c r="Y34" s="508">
        <f>X34/A2</f>
        <v>12.5</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c r="BJ34" s="633"/>
      <c r="BK34" s="634"/>
    </row>
    <row r="35" spans="1:63" x14ac:dyDescent="0.25">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6.25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c r="BJ35" s="146"/>
      <c r="BK35" s="28"/>
    </row>
    <row r="36" spans="1:63" x14ac:dyDescent="0.25">
      <c r="A36" s="33" t="s">
        <v>125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10.25</v>
      </c>
      <c r="AT36" s="495">
        <f>B13</f>
        <v>41</v>
      </c>
      <c r="AU36" s="484">
        <f>AT36/A2</f>
        <v>10.25</v>
      </c>
      <c r="AV36" s="207"/>
      <c r="AW36" s="196"/>
      <c r="AX36" s="75"/>
      <c r="AY36" s="92"/>
      <c r="AZ36" s="207"/>
      <c r="BA36" s="196"/>
      <c r="BB36" s="75"/>
      <c r="BC36" s="92"/>
      <c r="BD36" s="207"/>
      <c r="BE36" s="196"/>
      <c r="BF36" s="75"/>
      <c r="BG36" s="92"/>
      <c r="BH36" s="207"/>
      <c r="BI36" s="196"/>
      <c r="BJ36" s="146"/>
      <c r="BK36" s="28"/>
    </row>
    <row r="37" spans="1:63" x14ac:dyDescent="0.25">
      <c r="A37" s="34" t="s">
        <v>79</v>
      </c>
      <c r="B37" s="383"/>
      <c r="C37" s="159"/>
      <c r="D37" s="29"/>
      <c r="E37" s="444"/>
      <c r="F37" s="29"/>
      <c r="G37" s="444"/>
      <c r="H37" s="208"/>
      <c r="I37" s="173"/>
      <c r="J37" s="131"/>
      <c r="K37" s="444"/>
      <c r="L37" s="208"/>
      <c r="M37" s="177"/>
      <c r="N37" s="511">
        <f>B16</f>
        <v>150</v>
      </c>
      <c r="O37" s="512">
        <f>B16/A2</f>
        <v>37.5</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c r="BJ37" s="147"/>
      <c r="BK37" s="31"/>
    </row>
    <row r="38" spans="1:63" ht="15.6" x14ac:dyDescent="0.3">
      <c r="A38" s="544" t="s">
        <v>134</v>
      </c>
      <c r="B38" s="545"/>
      <c r="C38" s="546"/>
      <c r="D38" s="547"/>
      <c r="E38" s="548"/>
      <c r="F38" s="549">
        <f>F10+F11+F12+F13+F14</f>
        <v>240</v>
      </c>
      <c r="G38" s="550">
        <f>F38/A2</f>
        <v>60</v>
      </c>
      <c r="H38" s="429"/>
      <c r="I38" s="170"/>
      <c r="J38" s="127"/>
      <c r="K38" s="439"/>
      <c r="L38" s="429"/>
      <c r="M38" s="178"/>
      <c r="N38" s="72"/>
      <c r="O38" s="89"/>
      <c r="P38" s="202"/>
      <c r="Q38" s="418"/>
      <c r="R38" s="72"/>
      <c r="S38" s="89"/>
      <c r="T38" s="202"/>
      <c r="U38" s="418"/>
      <c r="V38" s="72"/>
      <c r="W38" s="89"/>
      <c r="X38" s="202"/>
      <c r="Y38" s="408"/>
      <c r="Z38" s="72"/>
      <c r="AA38" s="89"/>
      <c r="AB38" s="202"/>
      <c r="AC38" s="418"/>
      <c r="AD38" s="72"/>
      <c r="AE38" s="89"/>
      <c r="AF38" s="202"/>
      <c r="AG38" s="418"/>
      <c r="AH38" s="72"/>
      <c r="AI38" s="105"/>
      <c r="AJ38" s="188"/>
      <c r="AK38" s="418"/>
      <c r="AL38" s="72"/>
      <c r="AM38" s="116"/>
      <c r="AN38" s="202"/>
      <c r="AO38" s="418"/>
      <c r="AP38" s="72"/>
      <c r="AQ38" s="89"/>
      <c r="AR38" s="202"/>
      <c r="AS38" s="418"/>
      <c r="AT38" s="72"/>
      <c r="AU38" s="89"/>
      <c r="AV38" s="202"/>
      <c r="AW38" s="418"/>
      <c r="AX38" s="72"/>
      <c r="AY38" s="89"/>
      <c r="AZ38" s="202"/>
      <c r="BA38" s="418"/>
      <c r="BB38" s="72"/>
      <c r="BC38" s="89"/>
      <c r="BD38" s="202"/>
      <c r="BE38" s="418"/>
      <c r="BF38" s="72"/>
      <c r="BG38" s="89"/>
      <c r="BH38" s="202"/>
      <c r="BI38" s="418"/>
      <c r="BJ38" s="637"/>
      <c r="BK38" s="638"/>
    </row>
    <row r="39" spans="1:63" ht="16.2" thickBot="1" x14ac:dyDescent="0.35">
      <c r="A39" s="551"/>
      <c r="B39" s="552"/>
      <c r="C39" s="552"/>
      <c r="D39" s="553"/>
      <c r="E39" s="554"/>
      <c r="F39" s="549"/>
      <c r="G39" s="550"/>
      <c r="H39" s="555"/>
      <c r="I39" s="555"/>
      <c r="J39" s="556"/>
      <c r="K39" s="557"/>
      <c r="L39" s="555"/>
      <c r="M39" s="558"/>
      <c r="N39" s="559"/>
      <c r="O39" s="560"/>
      <c r="P39" s="561"/>
      <c r="Q39" s="562"/>
      <c r="R39" s="559"/>
      <c r="S39" s="560"/>
      <c r="T39" s="561"/>
      <c r="U39" s="562"/>
      <c r="V39" s="559"/>
      <c r="W39" s="560"/>
      <c r="X39" s="561"/>
      <c r="Y39" s="563"/>
      <c r="Z39" s="559"/>
      <c r="AA39" s="560"/>
      <c r="AB39" s="561"/>
      <c r="AC39" s="562"/>
      <c r="AD39" s="559"/>
      <c r="AE39" s="560"/>
      <c r="AF39" s="561"/>
      <c r="AG39" s="562"/>
      <c r="AH39" s="559"/>
      <c r="AI39" s="559"/>
      <c r="AJ39" s="564"/>
      <c r="AK39" s="562"/>
      <c r="AL39" s="559"/>
      <c r="AM39" s="565"/>
      <c r="AN39" s="561"/>
      <c r="AO39" s="562"/>
      <c r="AP39" s="559"/>
      <c r="AQ39" s="560"/>
      <c r="AR39" s="561"/>
      <c r="AS39" s="562"/>
      <c r="AT39" s="559"/>
      <c r="AU39" s="560"/>
      <c r="AV39" s="561"/>
      <c r="AW39" s="562"/>
      <c r="AX39" s="559"/>
      <c r="AY39" s="560"/>
      <c r="AZ39" s="561"/>
      <c r="BA39" s="562"/>
      <c r="BB39" s="559"/>
      <c r="BC39" s="560"/>
      <c r="BD39" s="561"/>
      <c r="BE39" s="562"/>
      <c r="BF39" s="559"/>
      <c r="BG39" s="560"/>
      <c r="BH39" s="561"/>
      <c r="BI39" s="562"/>
      <c r="BJ39" s="649"/>
      <c r="BK39" s="650"/>
    </row>
    <row r="40" spans="1:63" ht="13.8" thickBot="1" x14ac:dyDescent="0.3">
      <c r="A40" s="39" t="s">
        <v>32</v>
      </c>
      <c r="B40" s="161">
        <f>A4*1.075</f>
        <v>26.875</v>
      </c>
      <c r="C40" s="161">
        <f>(A4*1.075)/A2</f>
        <v>6.71875</v>
      </c>
      <c r="D40" s="40">
        <f>A4*1.075</f>
        <v>26.875</v>
      </c>
      <c r="E40" s="440">
        <f>(A4*1.075)/A2</f>
        <v>6.71875</v>
      </c>
      <c r="F40" s="19"/>
      <c r="G40" s="439"/>
      <c r="H40" s="473">
        <f>A4*1.075</f>
        <v>26.875</v>
      </c>
      <c r="I40" s="375">
        <f>(A4*1.075)/A2</f>
        <v>6.71875</v>
      </c>
      <c r="J40" s="138">
        <f>A4*1.075</f>
        <v>26.875</v>
      </c>
      <c r="K40" s="440">
        <f>(A4*1.075)/A2</f>
        <v>6.71875</v>
      </c>
      <c r="L40" s="468">
        <f>A4*1.075</f>
        <v>26.875</v>
      </c>
      <c r="M40" s="179">
        <f>(A4*1.075)/A2</f>
        <v>6.71875</v>
      </c>
      <c r="N40" s="76"/>
      <c r="O40" s="90"/>
      <c r="P40" s="203"/>
      <c r="Q40" s="419"/>
      <c r="R40" s="76">
        <f>A4*1.075</f>
        <v>26.875</v>
      </c>
      <c r="S40" s="90">
        <f>(A4*1.075)/A2</f>
        <v>6.71875</v>
      </c>
      <c r="T40" s="203">
        <f>A4*1.075</f>
        <v>26.875</v>
      </c>
      <c r="U40" s="419">
        <f>(A4*1.075)/A2</f>
        <v>6.71875</v>
      </c>
      <c r="V40" s="76">
        <f>A4*1.075</f>
        <v>26.875</v>
      </c>
      <c r="W40" s="90">
        <f>(A4*1.075)/A2</f>
        <v>6.71875</v>
      </c>
      <c r="X40" s="463">
        <f>A4*1.075</f>
        <v>26.875</v>
      </c>
      <c r="Y40" s="409">
        <f>(A4*1.075)/A2</f>
        <v>6.71875</v>
      </c>
      <c r="Z40" s="76">
        <f>A4*1.075</f>
        <v>26.875</v>
      </c>
      <c r="AA40" s="90">
        <f>(A4*1.075)/A2</f>
        <v>6.71875</v>
      </c>
      <c r="AB40" s="463">
        <f>A4*1.075</f>
        <v>26.875</v>
      </c>
      <c r="AC40" s="419">
        <f>(A4*1.075)/A2</f>
        <v>6.71875</v>
      </c>
      <c r="AD40" s="76">
        <f>A4*1.075</f>
        <v>26.875</v>
      </c>
      <c r="AE40" s="90">
        <f>(A4*1.075)/A2</f>
        <v>6.71875</v>
      </c>
      <c r="AF40" s="203">
        <f>A4*1.075</f>
        <v>26.875</v>
      </c>
      <c r="AG40" s="419">
        <f>(A4*1.075)/A2</f>
        <v>6.71875</v>
      </c>
      <c r="AH40" s="73">
        <f>A4*1.075</f>
        <v>26.875</v>
      </c>
      <c r="AI40" s="106">
        <f>(A4*1.075)/A2</f>
        <v>6.71875</v>
      </c>
      <c r="AJ40" s="189">
        <f>A4*1.075</f>
        <v>26.875</v>
      </c>
      <c r="AK40" s="419">
        <f>(A4*1.075)/A2</f>
        <v>6.71875</v>
      </c>
      <c r="AL40" s="73">
        <f>A4*1.075</f>
        <v>26.875</v>
      </c>
      <c r="AM40" s="117">
        <f>(A4*1.075)/A2</f>
        <v>6.71875</v>
      </c>
      <c r="AN40" s="203">
        <f>A4*1.075</f>
        <v>26.875</v>
      </c>
      <c r="AO40" s="419">
        <f>(A4*1.075)/A2</f>
        <v>6.71875</v>
      </c>
      <c r="AP40" s="73"/>
      <c r="AQ40" s="90"/>
      <c r="AR40" s="203"/>
      <c r="AS40" s="419"/>
      <c r="AT40" s="73">
        <f>A4*1.075</f>
        <v>26.875</v>
      </c>
      <c r="AU40" s="90">
        <f>(A4*1.075)/A2</f>
        <v>6.71875</v>
      </c>
      <c r="AV40" s="452">
        <f>A4*1.075</f>
        <v>26.875</v>
      </c>
      <c r="AW40" s="450">
        <f>(A4*1.075)/A2</f>
        <v>6.71875</v>
      </c>
      <c r="AX40" s="480">
        <v>0</v>
      </c>
      <c r="AY40" s="481">
        <v>0</v>
      </c>
      <c r="AZ40" s="452">
        <f>A4*1.075</f>
        <v>26.875</v>
      </c>
      <c r="BA40" s="450">
        <f>(A4*1.075)/A2</f>
        <v>6.71875</v>
      </c>
      <c r="BB40" s="480">
        <v>0</v>
      </c>
      <c r="BC40" s="481">
        <v>0</v>
      </c>
      <c r="BD40" s="463">
        <f>A4*1.075</f>
        <v>26.875</v>
      </c>
      <c r="BE40" s="419">
        <f>(A4*1.075)/A2</f>
        <v>6.71875</v>
      </c>
      <c r="BF40" s="76">
        <f>A4*1.075</f>
        <v>26.875</v>
      </c>
      <c r="BG40" s="90">
        <f>(A4*1.075)/A2</f>
        <v>6.71875</v>
      </c>
      <c r="BH40" s="485"/>
      <c r="BI40" s="486"/>
      <c r="BJ40" s="485"/>
      <c r="BK40" s="486"/>
    </row>
    <row r="41" spans="1:63" ht="13.8" thickBot="1" x14ac:dyDescent="0.3">
      <c r="A41" s="37" t="s">
        <v>126</v>
      </c>
      <c r="B41" s="381">
        <f t="shared" ref="B41:I41" si="6">B40*0.1116</f>
        <v>2.99925</v>
      </c>
      <c r="C41" s="163">
        <f>C40*0.1116</f>
        <v>0.74981249999999999</v>
      </c>
      <c r="D41" s="5">
        <f>D40*0.1116</f>
        <v>2.99925</v>
      </c>
      <c r="E41" s="445">
        <f t="shared" si="6"/>
        <v>0.74981249999999999</v>
      </c>
      <c r="F41" s="40">
        <f>A4*1.075</f>
        <v>26.875</v>
      </c>
      <c r="G41" s="440">
        <f>(A4*1.075)/A2</f>
        <v>6.71875</v>
      </c>
      <c r="H41" s="517">
        <f t="shared" si="6"/>
        <v>2.99925</v>
      </c>
      <c r="I41" s="518">
        <f t="shared" si="6"/>
        <v>0.74981249999999999</v>
      </c>
      <c r="J41" s="129">
        <f>J40*0.1116</f>
        <v>2.99925</v>
      </c>
      <c r="K41" s="445">
        <f>K40*0.1116</f>
        <v>0.74981249999999999</v>
      </c>
      <c r="L41" s="433">
        <f>L40*0.1116</f>
        <v>2.99925</v>
      </c>
      <c r="M41" s="180">
        <f>M40*0.1116</f>
        <v>0.74981249999999999</v>
      </c>
      <c r="N41" s="74"/>
      <c r="O41" s="425"/>
      <c r="P41" s="201"/>
      <c r="Q41" s="420"/>
      <c r="R41" s="74">
        <f t="shared" ref="R41:AO41" si="7">R40*0.1116</f>
        <v>2.99925</v>
      </c>
      <c r="S41" s="425">
        <f t="shared" si="7"/>
        <v>0.74981249999999999</v>
      </c>
      <c r="T41" s="201">
        <f t="shared" si="7"/>
        <v>2.99925</v>
      </c>
      <c r="U41" s="200">
        <f t="shared" si="7"/>
        <v>0.74981249999999999</v>
      </c>
      <c r="V41" s="74">
        <f t="shared" si="7"/>
        <v>2.99925</v>
      </c>
      <c r="W41" s="425">
        <f t="shared" si="7"/>
        <v>0.74981249999999999</v>
      </c>
      <c r="X41" s="201">
        <f t="shared" si="7"/>
        <v>2.99925</v>
      </c>
      <c r="Y41" s="413">
        <f t="shared" si="7"/>
        <v>0.74981249999999999</v>
      </c>
      <c r="Z41" s="74">
        <f t="shared" si="7"/>
        <v>2.99925</v>
      </c>
      <c r="AA41" s="425">
        <f t="shared" si="7"/>
        <v>0.74981249999999999</v>
      </c>
      <c r="AB41" s="201">
        <f t="shared" si="7"/>
        <v>2.99925</v>
      </c>
      <c r="AC41" s="200">
        <f t="shared" si="7"/>
        <v>0.74981249999999999</v>
      </c>
      <c r="AD41" s="74">
        <f t="shared" si="7"/>
        <v>2.99925</v>
      </c>
      <c r="AE41" s="425">
        <f t="shared" si="7"/>
        <v>0.74981249999999999</v>
      </c>
      <c r="AF41" s="201">
        <f t="shared" si="7"/>
        <v>2.99925</v>
      </c>
      <c r="AG41" s="200">
        <f t="shared" si="7"/>
        <v>0.74981249999999999</v>
      </c>
      <c r="AH41" s="74">
        <f t="shared" si="7"/>
        <v>2.99925</v>
      </c>
      <c r="AI41" s="110">
        <f t="shared" si="7"/>
        <v>0.74981249999999999</v>
      </c>
      <c r="AJ41" s="186">
        <f t="shared" si="7"/>
        <v>2.99925</v>
      </c>
      <c r="AK41" s="200">
        <f t="shared" si="7"/>
        <v>0.74981249999999999</v>
      </c>
      <c r="AL41" s="74">
        <f t="shared" si="7"/>
        <v>2.99925</v>
      </c>
      <c r="AM41" s="122">
        <f t="shared" si="7"/>
        <v>0.74981249999999999</v>
      </c>
      <c r="AN41" s="201">
        <f t="shared" si="7"/>
        <v>2.99925</v>
      </c>
      <c r="AO41" s="200">
        <f t="shared" si="7"/>
        <v>0.74981249999999999</v>
      </c>
      <c r="AP41" s="402"/>
      <c r="AQ41" s="423"/>
      <c r="AR41" s="201"/>
      <c r="AS41" s="426"/>
      <c r="AT41" s="74">
        <f t="shared" ref="AT41:BE41" si="8">AT40*0.1116</f>
        <v>2.99925</v>
      </c>
      <c r="AU41" s="425">
        <f t="shared" si="8"/>
        <v>0.74981249999999999</v>
      </c>
      <c r="AV41" s="433">
        <f t="shared" si="8"/>
        <v>2.99925</v>
      </c>
      <c r="AW41" s="200">
        <f t="shared" si="8"/>
        <v>0.74981249999999999</v>
      </c>
      <c r="AX41" s="482">
        <f t="shared" si="8"/>
        <v>0</v>
      </c>
      <c r="AY41" s="483">
        <f t="shared" si="8"/>
        <v>0</v>
      </c>
      <c r="AZ41" s="433">
        <f t="shared" si="8"/>
        <v>2.99925</v>
      </c>
      <c r="BA41" s="200">
        <f t="shared" si="8"/>
        <v>0.74981249999999999</v>
      </c>
      <c r="BB41" s="482">
        <f t="shared" si="8"/>
        <v>0</v>
      </c>
      <c r="BC41" s="483">
        <f t="shared" si="8"/>
        <v>0</v>
      </c>
      <c r="BD41" s="201">
        <f t="shared" si="8"/>
        <v>2.99925</v>
      </c>
      <c r="BE41" s="200">
        <f t="shared" si="8"/>
        <v>0.74981249999999999</v>
      </c>
      <c r="BF41" s="74">
        <f>BF40*0.1116</f>
        <v>2.99925</v>
      </c>
      <c r="BG41" s="425">
        <f>BG40*0.1116</f>
        <v>0.74981249999999999</v>
      </c>
      <c r="BH41" s="487"/>
      <c r="BI41" s="483"/>
      <c r="BJ41" s="487"/>
      <c r="BK41" s="483"/>
    </row>
    <row r="42" spans="1:63" x14ac:dyDescent="0.25">
      <c r="A42" s="24" t="s">
        <v>55</v>
      </c>
      <c r="B42" s="378">
        <f t="shared" ref="B42:I42" si="9">B40*0.8884</f>
        <v>23.87575</v>
      </c>
      <c r="C42" s="158">
        <f t="shared" si="9"/>
        <v>5.9689375</v>
      </c>
      <c r="D42" s="7">
        <f>B40*0.8884</f>
        <v>23.87575</v>
      </c>
      <c r="E42" s="443">
        <f t="shared" si="9"/>
        <v>5.9689375</v>
      </c>
      <c r="F42" s="5">
        <f>F41*0.1116</f>
        <v>2.99925</v>
      </c>
      <c r="G42" s="445">
        <f t="shared" ref="G42" si="10">G41*0.1116</f>
        <v>0.74981249999999999</v>
      </c>
      <c r="H42" s="446">
        <f t="shared" si="9"/>
        <v>23.87575</v>
      </c>
      <c r="I42" s="374">
        <f t="shared" si="9"/>
        <v>5.9689375</v>
      </c>
      <c r="J42" s="125">
        <f>J40*0.8884</f>
        <v>23.87575</v>
      </c>
      <c r="K42" s="443">
        <f>K40*0.8884</f>
        <v>5.9689375</v>
      </c>
      <c r="L42" s="431">
        <f>L40*0.8884</f>
        <v>23.87575</v>
      </c>
      <c r="M42" s="176">
        <f>M40*0.8884</f>
        <v>5.9689375</v>
      </c>
      <c r="N42" s="70"/>
      <c r="O42" s="92"/>
      <c r="P42" s="204"/>
      <c r="Q42" s="417"/>
      <c r="R42" s="70">
        <f t="shared" ref="R42:AG42" si="11">R40*0.8884</f>
        <v>23.87575</v>
      </c>
      <c r="S42" s="92">
        <f t="shared" si="11"/>
        <v>5.9689375</v>
      </c>
      <c r="T42" s="204">
        <f t="shared" si="11"/>
        <v>23.87575</v>
      </c>
      <c r="U42" s="196">
        <f t="shared" si="11"/>
        <v>5.9689375</v>
      </c>
      <c r="V42" s="70">
        <f t="shared" si="11"/>
        <v>23.87575</v>
      </c>
      <c r="W42" s="92">
        <f t="shared" si="11"/>
        <v>5.9689375</v>
      </c>
      <c r="X42" s="204">
        <f>X40*0.8884</f>
        <v>23.87575</v>
      </c>
      <c r="Y42" s="411">
        <f>Y40*0.8884</f>
        <v>5.9689375</v>
      </c>
      <c r="Z42" s="70">
        <f>Z40*0.8884</f>
        <v>23.87575</v>
      </c>
      <c r="AA42" s="92">
        <f>AA40*0.8884</f>
        <v>5.9689375</v>
      </c>
      <c r="AB42" s="204">
        <f t="shared" si="11"/>
        <v>23.87575</v>
      </c>
      <c r="AC42" s="196">
        <f t="shared" si="11"/>
        <v>5.9689375</v>
      </c>
      <c r="AD42" s="70">
        <f t="shared" si="11"/>
        <v>23.87575</v>
      </c>
      <c r="AE42" s="92">
        <f t="shared" si="11"/>
        <v>5.9689375</v>
      </c>
      <c r="AF42" s="204">
        <f t="shared" si="11"/>
        <v>23.87575</v>
      </c>
      <c r="AG42" s="196">
        <f t="shared" si="11"/>
        <v>5.9689375</v>
      </c>
      <c r="AH42" s="70">
        <f>AH40*0.8884</f>
        <v>23.87575</v>
      </c>
      <c r="AI42" s="108">
        <f>AI40*0.8884</f>
        <v>5.9689375</v>
      </c>
      <c r="AJ42" s="187">
        <f>AH40*0.8884</f>
        <v>23.87575</v>
      </c>
      <c r="AK42" s="196">
        <f>AK40*0.8884</f>
        <v>5.9689375</v>
      </c>
      <c r="AL42" s="70">
        <f>AJ40*0.8884</f>
        <v>23.87575</v>
      </c>
      <c r="AM42" s="119">
        <f>AM40*0.8884</f>
        <v>5.9689375</v>
      </c>
      <c r="AN42" s="204">
        <f>AN40*0.8884</f>
        <v>23.87575</v>
      </c>
      <c r="AO42" s="196">
        <f>AO40*0.8884</f>
        <v>5.9689375</v>
      </c>
      <c r="AP42" s="403"/>
      <c r="AQ42" s="424"/>
      <c r="AR42" s="204"/>
      <c r="AS42" s="427"/>
      <c r="AT42" s="70">
        <f t="shared" ref="AT42:BE42" si="12">AT40*0.8884</f>
        <v>23.87575</v>
      </c>
      <c r="AU42" s="92">
        <f t="shared" si="12"/>
        <v>5.9689375</v>
      </c>
      <c r="AV42" s="431">
        <f t="shared" si="12"/>
        <v>23.87575</v>
      </c>
      <c r="AW42" s="196">
        <f t="shared" si="12"/>
        <v>5.9689375</v>
      </c>
      <c r="AX42" s="479">
        <f t="shared" si="12"/>
        <v>0</v>
      </c>
      <c r="AY42" s="484">
        <f t="shared" si="12"/>
        <v>0</v>
      </c>
      <c r="AZ42" s="431">
        <f t="shared" si="12"/>
        <v>23.87575</v>
      </c>
      <c r="BA42" s="196">
        <f t="shared" si="12"/>
        <v>5.9689375</v>
      </c>
      <c r="BB42" s="479">
        <f t="shared" si="12"/>
        <v>0</v>
      </c>
      <c r="BC42" s="484">
        <f t="shared" si="12"/>
        <v>0</v>
      </c>
      <c r="BD42" s="204">
        <f t="shared" si="12"/>
        <v>23.87575</v>
      </c>
      <c r="BE42" s="196">
        <f t="shared" si="12"/>
        <v>5.9689375</v>
      </c>
      <c r="BF42" s="70">
        <f>BF40*0.8884</f>
        <v>23.87575</v>
      </c>
      <c r="BG42" s="92">
        <f>BG40*0.8884</f>
        <v>5.9689375</v>
      </c>
      <c r="BH42" s="477"/>
      <c r="BI42" s="484"/>
      <c r="BJ42" s="477"/>
      <c r="BK42" s="484"/>
    </row>
    <row r="43" spans="1:63" ht="13.8" thickBot="1" x14ac:dyDescent="0.3">
      <c r="A43" s="36"/>
      <c r="B43" s="380"/>
      <c r="C43" s="160"/>
      <c r="D43" s="19"/>
      <c r="E43" s="439"/>
      <c r="F43" s="7">
        <f>F41*0.8884</f>
        <v>23.87575</v>
      </c>
      <c r="G43" s="443">
        <f t="shared" ref="G43" si="13">G41*0.8884</f>
        <v>5.9689375</v>
      </c>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c r="BJ43" s="637"/>
      <c r="BK43" s="638"/>
    </row>
    <row r="44" spans="1:63" ht="13.8" thickBot="1" x14ac:dyDescent="0.3">
      <c r="A44" s="46" t="s">
        <v>18</v>
      </c>
      <c r="B44" s="349">
        <f>A4</f>
        <v>25</v>
      </c>
      <c r="C44" s="349">
        <f>A4/A2</f>
        <v>6.25</v>
      </c>
      <c r="D44" s="47">
        <f>A4</f>
        <v>25</v>
      </c>
      <c r="E44" s="471">
        <f>A4/A2</f>
        <v>6.25</v>
      </c>
      <c r="F44" s="19"/>
      <c r="G44" s="439"/>
      <c r="H44" s="453">
        <f>A4</f>
        <v>25</v>
      </c>
      <c r="I44" s="367">
        <f>A4/A2</f>
        <v>6.25</v>
      </c>
      <c r="J44" s="139">
        <f>A4</f>
        <v>25</v>
      </c>
      <c r="K44" s="471">
        <f>A4/A2</f>
        <v>6.25</v>
      </c>
      <c r="L44" s="453">
        <f>A4</f>
        <v>25</v>
      </c>
      <c r="M44" s="363">
        <f>A4/A2</f>
        <v>6.25</v>
      </c>
      <c r="N44" s="77"/>
      <c r="O44" s="99"/>
      <c r="P44" s="355"/>
      <c r="Q44" s="456"/>
      <c r="R44" s="77">
        <f>A4</f>
        <v>25</v>
      </c>
      <c r="S44" s="99">
        <f>A4/A2</f>
        <v>6.25</v>
      </c>
      <c r="T44" s="355">
        <f>A4</f>
        <v>25</v>
      </c>
      <c r="U44" s="456">
        <f>A4/A2</f>
        <v>6.25</v>
      </c>
      <c r="V44" s="77">
        <f>A4</f>
        <v>25</v>
      </c>
      <c r="W44" s="99">
        <f>A4/A2</f>
        <v>6.25</v>
      </c>
      <c r="X44" s="355">
        <f>A4</f>
        <v>25</v>
      </c>
      <c r="Y44" s="465">
        <f>A4/A2</f>
        <v>6.25</v>
      </c>
      <c r="Z44" s="77">
        <f>A4</f>
        <v>25</v>
      </c>
      <c r="AA44" s="99">
        <f>A4/A2</f>
        <v>6.25</v>
      </c>
      <c r="AB44" s="355">
        <f>A4</f>
        <v>25</v>
      </c>
      <c r="AC44" s="456">
        <f>A4/A2</f>
        <v>6.25</v>
      </c>
      <c r="AD44" s="77">
        <f>A4</f>
        <v>25</v>
      </c>
      <c r="AE44" s="99">
        <f>A4/A2</f>
        <v>6.25</v>
      </c>
      <c r="AF44" s="355">
        <f>A4</f>
        <v>25</v>
      </c>
      <c r="AG44" s="456">
        <f>A4/A2</f>
        <v>6.25</v>
      </c>
      <c r="AH44" s="77">
        <f>A4</f>
        <v>25</v>
      </c>
      <c r="AI44" s="133">
        <f>A4/A2</f>
        <v>6.25</v>
      </c>
      <c r="AJ44" s="359">
        <f>A4</f>
        <v>25</v>
      </c>
      <c r="AK44" s="456">
        <f>A4/A2</f>
        <v>6.25</v>
      </c>
      <c r="AL44" s="77">
        <f>A4</f>
        <v>25</v>
      </c>
      <c r="AM44" s="136">
        <f>A4/A2</f>
        <v>6.25</v>
      </c>
      <c r="AN44" s="355">
        <f>A4</f>
        <v>25</v>
      </c>
      <c r="AO44" s="456">
        <f>A4/A2</f>
        <v>6.25</v>
      </c>
      <c r="AP44" s="77">
        <f>A4</f>
        <v>25</v>
      </c>
      <c r="AQ44" s="99">
        <f>A4/A2</f>
        <v>6.25</v>
      </c>
      <c r="AR44" s="355"/>
      <c r="AS44" s="456"/>
      <c r="AT44" s="77">
        <f>A4</f>
        <v>25</v>
      </c>
      <c r="AU44" s="99">
        <f>A4/A2</f>
        <v>6.25</v>
      </c>
      <c r="AV44" s="453">
        <f>A4</f>
        <v>25</v>
      </c>
      <c r="AW44" s="451">
        <f>A4/A2</f>
        <v>6.25</v>
      </c>
      <c r="AX44" s="77">
        <f>A4</f>
        <v>25</v>
      </c>
      <c r="AY44" s="99">
        <f>A4/A2</f>
        <v>6.25</v>
      </c>
      <c r="AZ44" s="453">
        <f>A4</f>
        <v>25</v>
      </c>
      <c r="BA44" s="451">
        <f>A4/A2</f>
        <v>6.25</v>
      </c>
      <c r="BB44" s="77">
        <f>A4</f>
        <v>25</v>
      </c>
      <c r="BC44" s="447">
        <f>A4/A2</f>
        <v>6.25</v>
      </c>
      <c r="BD44" s="355">
        <f>A4</f>
        <v>25</v>
      </c>
      <c r="BE44" s="456">
        <f>A4/A2</f>
        <v>6.25</v>
      </c>
      <c r="BF44" s="77">
        <f>A4</f>
        <v>25</v>
      </c>
      <c r="BG44" s="447">
        <f>A4/A2</f>
        <v>6.25</v>
      </c>
      <c r="BH44" s="355">
        <f>A4</f>
        <v>25</v>
      </c>
      <c r="BI44" s="523">
        <f>A4/A2</f>
        <v>6.25</v>
      </c>
      <c r="BJ44" s="645">
        <f>A4</f>
        <v>25</v>
      </c>
      <c r="BK44" s="646">
        <f>A4/A2</f>
        <v>6.25</v>
      </c>
    </row>
    <row r="45" spans="1:63" ht="13.8" thickBot="1" x14ac:dyDescent="0.3">
      <c r="A45" s="45" t="s">
        <v>3</v>
      </c>
      <c r="B45" s="381"/>
      <c r="C45" s="162"/>
      <c r="D45" s="5"/>
      <c r="E45" s="441"/>
      <c r="F45" s="47">
        <f>A4</f>
        <v>25</v>
      </c>
      <c r="G45" s="471">
        <f>A4/A2</f>
        <v>6.25</v>
      </c>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c r="BJ45" s="641"/>
      <c r="BK45" s="642"/>
    </row>
    <row r="46" spans="1:63" x14ac:dyDescent="0.25">
      <c r="A46" s="24" t="s">
        <v>0</v>
      </c>
      <c r="B46" s="378"/>
      <c r="C46" s="153"/>
      <c r="D46" s="7"/>
      <c r="E46" s="437"/>
      <c r="F46" s="5"/>
      <c r="G46" s="441"/>
      <c r="H46" s="431"/>
      <c r="I46" s="168"/>
      <c r="J46" s="125"/>
      <c r="K46" s="437"/>
      <c r="L46" s="431"/>
      <c r="M46" s="389"/>
      <c r="N46" s="70"/>
      <c r="O46" s="87"/>
      <c r="P46" s="479">
        <f>P22/4</f>
        <v>6.25</v>
      </c>
      <c r="Q46" s="478">
        <f>(A4*0.25)/A2</f>
        <v>1.5625</v>
      </c>
      <c r="R46" s="70"/>
      <c r="S46" s="87"/>
      <c r="T46" s="477">
        <f>A4/3</f>
        <v>8.3333333333333339</v>
      </c>
      <c r="U46" s="478">
        <f>(A4/3)/A2</f>
        <v>2.0833333333333335</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c r="BJ46" s="633"/>
      <c r="BK46" s="634"/>
    </row>
    <row r="47" spans="1:63" x14ac:dyDescent="0.25">
      <c r="A47" s="25" t="s">
        <v>127</v>
      </c>
      <c r="B47" s="378">
        <f>A4</f>
        <v>25</v>
      </c>
      <c r="C47" s="153">
        <f>A4/A2</f>
        <v>6.25</v>
      </c>
      <c r="D47" s="7">
        <f>B44</f>
        <v>25</v>
      </c>
      <c r="E47" s="437">
        <f t="shared" ref="E47:M47" si="14">E44</f>
        <v>6.25</v>
      </c>
      <c r="F47" s="7">
        <f>F45+F38</f>
        <v>265</v>
      </c>
      <c r="G47" s="437">
        <f>G45+G38</f>
        <v>66.25</v>
      </c>
      <c r="H47" s="431">
        <f t="shared" si="14"/>
        <v>25</v>
      </c>
      <c r="I47" s="168">
        <f t="shared" si="14"/>
        <v>6.25</v>
      </c>
      <c r="J47" s="125">
        <f t="shared" si="14"/>
        <v>25</v>
      </c>
      <c r="K47" s="437">
        <f t="shared" si="14"/>
        <v>6.25</v>
      </c>
      <c r="L47" s="431">
        <f t="shared" si="14"/>
        <v>25</v>
      </c>
      <c r="M47" s="389">
        <f t="shared" si="14"/>
        <v>6.25</v>
      </c>
      <c r="N47" s="70"/>
      <c r="O47" s="87"/>
      <c r="P47" s="479">
        <f>P22/2</f>
        <v>12.5</v>
      </c>
      <c r="Q47" s="478">
        <f>(A4*0.5)/A2</f>
        <v>3.125</v>
      </c>
      <c r="R47" s="70"/>
      <c r="S47" s="87"/>
      <c r="T47" s="477">
        <f>A4/3</f>
        <v>8.3333333333333339</v>
      </c>
      <c r="U47" s="478">
        <f>(A4/3)/A2</f>
        <v>2.0833333333333335</v>
      </c>
      <c r="V47" s="70"/>
      <c r="W47" s="87"/>
      <c r="X47" s="204">
        <f>X44*0.25</f>
        <v>6.25</v>
      </c>
      <c r="Y47" s="406">
        <f>Y44*0.25</f>
        <v>1.5625</v>
      </c>
      <c r="Z47" s="479">
        <f>Z44*0.25</f>
        <v>6.25</v>
      </c>
      <c r="AA47" s="478">
        <f>AA44*0.25</f>
        <v>1.5625</v>
      </c>
      <c r="AB47" s="204"/>
      <c r="AC47" s="417"/>
      <c r="AD47" s="479">
        <f>A4*0.25</f>
        <v>6.25</v>
      </c>
      <c r="AE47" s="478">
        <f>(A4*0.25)/A2</f>
        <v>1.5625</v>
      </c>
      <c r="AF47" s="204">
        <f>A4</f>
        <v>25</v>
      </c>
      <c r="AG47" s="417">
        <f>A4/A2</f>
        <v>6.25</v>
      </c>
      <c r="AH47" s="70">
        <f>AH44-AH54</f>
        <v>-75</v>
      </c>
      <c r="AI47" s="103">
        <f>AI44-AI54</f>
        <v>-18.75</v>
      </c>
      <c r="AJ47" s="187">
        <f>AJ44-AH54</f>
        <v>-75</v>
      </c>
      <c r="AK47" s="417">
        <f>AK44-AK54</f>
        <v>-18.75</v>
      </c>
      <c r="AL47" s="70">
        <f>AJ44-AJ54</f>
        <v>-75</v>
      </c>
      <c r="AM47" s="114">
        <f>AM44-AM54</f>
        <v>-18.75</v>
      </c>
      <c r="AN47" s="204">
        <f>AN44-AN54</f>
        <v>-75</v>
      </c>
      <c r="AO47" s="417">
        <f>AO44-AO54</f>
        <v>-18.75</v>
      </c>
      <c r="AP47" s="479">
        <f>A4</f>
        <v>25</v>
      </c>
      <c r="AQ47" s="478">
        <f>A4/A2</f>
        <v>6.25</v>
      </c>
      <c r="AR47" s="204"/>
      <c r="AS47" s="417"/>
      <c r="AT47" s="70">
        <f>A4</f>
        <v>25</v>
      </c>
      <c r="AU47" s="87">
        <f>A4/A2</f>
        <v>6.25</v>
      </c>
      <c r="AV47" s="204">
        <f>AV44</f>
        <v>25</v>
      </c>
      <c r="AW47" s="417">
        <f>AW44</f>
        <v>6.25</v>
      </c>
      <c r="AX47" s="70">
        <f>AX44</f>
        <v>25</v>
      </c>
      <c r="AY47" s="87">
        <f>AY44</f>
        <v>6.25</v>
      </c>
      <c r="AZ47" s="477"/>
      <c r="BA47" s="478"/>
      <c r="BB47" s="479">
        <f>A4</f>
        <v>25</v>
      </c>
      <c r="BC47" s="478">
        <f>A4/A2</f>
        <v>6.25</v>
      </c>
      <c r="BD47" s="479">
        <f>A4*0.25</f>
        <v>6.25</v>
      </c>
      <c r="BE47" s="478">
        <f>(A4*0.25)/A2</f>
        <v>1.5625</v>
      </c>
      <c r="BF47" s="477">
        <f>BF44*0.1</f>
        <v>2.5</v>
      </c>
      <c r="BG47" s="478">
        <f>BG44*0.1</f>
        <v>0.625</v>
      </c>
      <c r="BH47" s="204">
        <f>BH44</f>
        <v>25</v>
      </c>
      <c r="BI47" s="417">
        <f>BI44</f>
        <v>6.25</v>
      </c>
      <c r="BJ47" s="633">
        <f>BJ44</f>
        <v>25</v>
      </c>
      <c r="BK47" s="634">
        <f>BK44</f>
        <v>6.25</v>
      </c>
    </row>
    <row r="48" spans="1:63" x14ac:dyDescent="0.25">
      <c r="A48" s="24" t="s">
        <v>1</v>
      </c>
      <c r="B48" s="378"/>
      <c r="C48" s="153"/>
      <c r="D48" s="7"/>
      <c r="E48" s="437"/>
      <c r="F48" s="7"/>
      <c r="G48" s="437"/>
      <c r="H48" s="431"/>
      <c r="I48" s="168"/>
      <c r="J48" s="125"/>
      <c r="K48" s="437"/>
      <c r="L48" s="431"/>
      <c r="M48" s="389"/>
      <c r="N48" s="70"/>
      <c r="O48" s="87"/>
      <c r="P48" s="479">
        <f>P22/4</f>
        <v>6.25</v>
      </c>
      <c r="Q48" s="478">
        <f>(A4*0.25)/A2</f>
        <v>1.5625</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c r="BJ48" s="633"/>
      <c r="BK48" s="634"/>
    </row>
    <row r="49" spans="1:63" x14ac:dyDescent="0.25">
      <c r="A49" s="24" t="s">
        <v>2</v>
      </c>
      <c r="B49" s="378"/>
      <c r="C49" s="153"/>
      <c r="D49" s="7"/>
      <c r="E49" s="437"/>
      <c r="F49" s="7"/>
      <c r="G49" s="437"/>
      <c r="H49" s="431"/>
      <c r="I49" s="168"/>
      <c r="J49" s="125"/>
      <c r="K49" s="437"/>
      <c r="L49" s="431"/>
      <c r="M49" s="389"/>
      <c r="N49" s="70"/>
      <c r="O49" s="87"/>
      <c r="P49" s="204"/>
      <c r="Q49" s="417"/>
      <c r="R49" s="479">
        <f>A4</f>
        <v>25</v>
      </c>
      <c r="S49" s="478">
        <f>A4/A2</f>
        <v>6.25</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c r="BJ49" s="633"/>
      <c r="BK49" s="634"/>
    </row>
    <row r="50" spans="1:63" x14ac:dyDescent="0.25">
      <c r="A50" s="24" t="s">
        <v>103</v>
      </c>
      <c r="B50" s="378"/>
      <c r="C50" s="153"/>
      <c r="D50" s="7"/>
      <c r="E50" s="437"/>
      <c r="F50" s="7"/>
      <c r="G50" s="437"/>
      <c r="H50" s="431"/>
      <c r="I50" s="168"/>
      <c r="J50" s="125"/>
      <c r="K50" s="437"/>
      <c r="L50" s="431"/>
      <c r="M50" s="389"/>
      <c r="N50" s="70"/>
      <c r="O50" s="87"/>
      <c r="P50" s="204"/>
      <c r="Q50" s="417"/>
      <c r="R50" s="70"/>
      <c r="S50" s="87"/>
      <c r="T50" s="479">
        <f>A4/3</f>
        <v>8.3333333333333339</v>
      </c>
      <c r="U50" s="478">
        <f>(A4/3)/A2</f>
        <v>2.0833333333333335</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c r="BJ50" s="633"/>
      <c r="BK50" s="634"/>
    </row>
    <row r="51" spans="1:63" x14ac:dyDescent="0.25">
      <c r="A51" s="22" t="s">
        <v>13</v>
      </c>
      <c r="B51" s="378"/>
      <c r="C51" s="153"/>
      <c r="D51" s="7"/>
      <c r="E51" s="437"/>
      <c r="F51" s="7"/>
      <c r="G51" s="437"/>
      <c r="H51" s="431"/>
      <c r="I51" s="168"/>
      <c r="J51" s="125"/>
      <c r="K51" s="437"/>
      <c r="L51" s="431"/>
      <c r="M51" s="389"/>
      <c r="N51" s="70"/>
      <c r="O51" s="87"/>
      <c r="P51" s="204"/>
      <c r="Q51" s="417"/>
      <c r="R51" s="70"/>
      <c r="S51" s="87"/>
      <c r="T51" s="204"/>
      <c r="U51" s="417"/>
      <c r="V51" s="479">
        <f>A4</f>
        <v>25</v>
      </c>
      <c r="W51" s="478">
        <f>A4/A2</f>
        <v>6.25</v>
      </c>
      <c r="X51" s="479">
        <f>X44*0.75</f>
        <v>18.75</v>
      </c>
      <c r="Y51" s="509">
        <f>Y44*0.75</f>
        <v>4.6875</v>
      </c>
      <c r="Z51" s="479">
        <f>Z44*0.75</f>
        <v>18.75</v>
      </c>
      <c r="AA51" s="478">
        <f>AA44*0.75</f>
        <v>4.6875</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c r="BJ51" s="633"/>
      <c r="BK51" s="634"/>
    </row>
    <row r="52" spans="1:63" x14ac:dyDescent="0.25">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25</v>
      </c>
      <c r="AC52" s="421">
        <f>A4/A2</f>
        <v>6.25</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c r="BJ52" s="633"/>
      <c r="BK52" s="634"/>
    </row>
    <row r="53" spans="1:63" x14ac:dyDescent="0.25">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18.75</v>
      </c>
      <c r="AE53" s="478">
        <f>(A4*0.75)/A2</f>
        <v>4.6875</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18.75</v>
      </c>
      <c r="BE53" s="478">
        <f>(A4*0.75)/A2</f>
        <v>4.6875</v>
      </c>
      <c r="BF53" s="70"/>
      <c r="BG53" s="87"/>
      <c r="BH53" s="204"/>
      <c r="BI53" s="417"/>
      <c r="BJ53" s="633"/>
      <c r="BK53" s="634"/>
    </row>
    <row r="54" spans="1:63" x14ac:dyDescent="0.25">
      <c r="A54" s="343" t="s">
        <v>43</v>
      </c>
      <c r="B54" s="380"/>
      <c r="C54" s="160"/>
      <c r="D54" s="19"/>
      <c r="E54" s="439"/>
      <c r="F54" s="7"/>
      <c r="G54" s="437"/>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100</v>
      </c>
      <c r="AI54" s="502">
        <f>AH54/A2</f>
        <v>25</v>
      </c>
      <c r="AJ54" s="506">
        <f>IF(A4=0,0,100)</f>
        <v>100</v>
      </c>
      <c r="AK54" s="507">
        <f>AJ54/A2</f>
        <v>25</v>
      </c>
      <c r="AL54" s="501">
        <f>IF(A4=0,0,100)</f>
        <v>100</v>
      </c>
      <c r="AM54" s="502">
        <f>AL54/A2</f>
        <v>25</v>
      </c>
      <c r="AN54" s="357">
        <f>IF(A4=0,0,100)</f>
        <v>100</v>
      </c>
      <c r="AO54" s="460">
        <f>AN54/A2</f>
        <v>25</v>
      </c>
      <c r="AP54" s="72"/>
      <c r="AQ54" s="89"/>
      <c r="AR54" s="202"/>
      <c r="AS54" s="418"/>
      <c r="AT54" s="72"/>
      <c r="AU54" s="89"/>
      <c r="AV54" s="202"/>
      <c r="AW54" s="418"/>
      <c r="AX54" s="72"/>
      <c r="AY54" s="89"/>
      <c r="AZ54" s="202"/>
      <c r="BA54" s="418"/>
      <c r="BB54" s="72"/>
      <c r="BC54" s="89"/>
      <c r="BD54" s="202"/>
      <c r="BE54" s="418"/>
      <c r="BF54" s="70"/>
      <c r="BG54" s="87"/>
      <c r="BH54" s="204"/>
      <c r="BI54" s="417"/>
      <c r="BJ54" s="633"/>
      <c r="BK54" s="634"/>
    </row>
    <row r="55" spans="1:63" x14ac:dyDescent="0.25">
      <c r="A55" s="525" t="s">
        <v>130</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16.25</v>
      </c>
      <c r="BG55" s="478">
        <f>BG44*0.65</f>
        <v>4.0625</v>
      </c>
      <c r="BH55" s="204"/>
      <c r="BI55" s="417"/>
      <c r="BJ55" s="633"/>
      <c r="BK55" s="634"/>
    </row>
    <row r="56" spans="1:63" x14ac:dyDescent="0.25">
      <c r="A56" s="525" t="s">
        <v>131</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6.25</v>
      </c>
      <c r="BG56" s="478">
        <f>BG44*0.25</f>
        <v>1.5625</v>
      </c>
      <c r="BH56" s="204"/>
      <c r="BI56" s="417"/>
      <c r="BJ56" s="633"/>
      <c r="BK56" s="634"/>
    </row>
    <row r="57" spans="1:63" ht="13.8" thickBot="1" x14ac:dyDescent="0.3">
      <c r="A57" s="390" t="s">
        <v>97</v>
      </c>
      <c r="B57" s="384"/>
      <c r="C57" s="368"/>
      <c r="D57" s="345"/>
      <c r="E57" s="472"/>
      <c r="F57" s="19"/>
      <c r="G57" s="439"/>
      <c r="H57" s="469"/>
      <c r="I57" s="369"/>
      <c r="J57" s="347"/>
      <c r="K57" s="472"/>
      <c r="L57" s="469"/>
      <c r="M57" s="369"/>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25</v>
      </c>
      <c r="BA57" s="493">
        <f>BA44</f>
        <v>6.25</v>
      </c>
      <c r="BB57" s="449"/>
      <c r="BC57" s="448"/>
      <c r="BD57" s="455"/>
      <c r="BE57" s="454"/>
      <c r="BF57" s="490"/>
      <c r="BG57" s="491"/>
      <c r="BH57" s="521"/>
      <c r="BI57" s="522"/>
      <c r="BJ57" s="647"/>
      <c r="BK57" s="648"/>
    </row>
    <row r="58" spans="1:63" ht="13.8" thickBot="1" x14ac:dyDescent="0.3">
      <c r="A58" s="344"/>
      <c r="B58" s="344"/>
      <c r="C58" s="344"/>
      <c r="D58" s="344"/>
      <c r="E58" s="344"/>
      <c r="F58" s="345"/>
      <c r="G58" s="472"/>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3" x14ac:dyDescent="0.25">
      <c r="B59" s="524" t="s">
        <v>128</v>
      </c>
      <c r="C59" s="524" t="s">
        <v>129</v>
      </c>
    </row>
    <row r="60" spans="1:63" x14ac:dyDescent="0.25">
      <c r="A60" s="143" t="s">
        <v>93</v>
      </c>
      <c r="B60" s="142">
        <v>100</v>
      </c>
      <c r="C60">
        <f>((B60-25)/207.5)*100</f>
        <v>36.144578313253014</v>
      </c>
    </row>
    <row r="62" spans="1:63" x14ac:dyDescent="0.25">
      <c r="A62" s="144" t="s">
        <v>94</v>
      </c>
      <c r="B62" s="142">
        <v>105</v>
      </c>
      <c r="C62">
        <f>((B62-50)/207.5)*100</f>
        <v>26.506024096385545</v>
      </c>
    </row>
  </sheetData>
  <protectedRanges>
    <protectedRange sqref="G18" name="Range1_1"/>
  </protectedRanges>
  <mergeCells count="41">
    <mergeCell ref="BJ19:BK19"/>
    <mergeCell ref="AL18:AM18"/>
    <mergeCell ref="AF19:AG19"/>
    <mergeCell ref="AN18:AO18"/>
    <mergeCell ref="B19:C19"/>
    <mergeCell ref="D19:E19"/>
    <mergeCell ref="H19:I19"/>
    <mergeCell ref="J19:K19"/>
    <mergeCell ref="L19:M19"/>
    <mergeCell ref="AJ17:AM17"/>
    <mergeCell ref="J18:K18"/>
    <mergeCell ref="L18:M18"/>
    <mergeCell ref="N18:O18"/>
    <mergeCell ref="V19:W19"/>
    <mergeCell ref="X19:Y19"/>
    <mergeCell ref="Z19:AA19"/>
    <mergeCell ref="AB19:AC19"/>
    <mergeCell ref="AD19:AE19"/>
    <mergeCell ref="N19:O19"/>
    <mergeCell ref="P19:Q19"/>
    <mergeCell ref="R19:S19"/>
    <mergeCell ref="T19:U19"/>
    <mergeCell ref="AH17:AI18"/>
    <mergeCell ref="AF18:AG18"/>
    <mergeCell ref="AJ18:AK18"/>
    <mergeCell ref="F17:G17"/>
    <mergeCell ref="F19:G19"/>
    <mergeCell ref="BF19:BG19"/>
    <mergeCell ref="BH19:BI19"/>
    <mergeCell ref="AT19:AU19"/>
    <mergeCell ref="AV19:AW19"/>
    <mergeCell ref="AX19:AY19"/>
    <mergeCell ref="AZ19:BA19"/>
    <mergeCell ref="BB19:BC19"/>
    <mergeCell ref="BD19:BE19"/>
    <mergeCell ref="AH19:AI19"/>
    <mergeCell ref="AJ19:AK19"/>
    <mergeCell ref="AL19:AM19"/>
    <mergeCell ref="AN19:AO19"/>
    <mergeCell ref="AP19:AQ19"/>
    <mergeCell ref="AR19:AS1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1" sqref="B11"/>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GS Court</vt:lpstr>
      <vt:lpstr>Magistrate Court</vt:lpstr>
      <vt:lpstr>Municipal Court A</vt:lpstr>
      <vt:lpstr>Attachment M</vt:lpstr>
      <vt:lpstr>'GS Court'!Print_Area</vt:lpstr>
      <vt:lpstr>'Magistrate Court'!Print_Area</vt:lpstr>
    </vt:vector>
  </TitlesOfParts>
  <Company>S.C. Judicial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TLeverette</dc:creator>
  <cp:lastModifiedBy>Leverette, Terry</cp:lastModifiedBy>
  <cp:lastPrinted>2010-07-16T15:00:27Z</cp:lastPrinted>
  <dcterms:created xsi:type="dcterms:W3CDTF">2002-06-17T14:24:35Z</dcterms:created>
  <dcterms:modified xsi:type="dcterms:W3CDTF">2021-06-08T16:34:11Z</dcterms:modified>
</cp:coreProperties>
</file>